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6095" windowHeight="6240"/>
  </bookViews>
  <sheets>
    <sheet name="расчет нормативных затрат" sheetId="4" r:id="rId1"/>
    <sheet name="Расшифровка 2020" sheetId="9" r:id="rId2"/>
    <sheet name="зп" sheetId="10" r:id="rId3"/>
    <sheet name="остальные" sheetId="11" r:id="rId4"/>
  </sheets>
  <definedNames>
    <definedName name="_xlnm.Print_Area" localSheetId="1">'Расшифровка 2020'!$A$1:$Q$83</definedName>
  </definedNames>
  <calcPr calcId="124519"/>
</workbook>
</file>

<file path=xl/calcChain.xml><?xml version="1.0" encoding="utf-8"?>
<calcChain xmlns="http://schemas.openxmlformats.org/spreadsheetml/2006/main">
  <c r="B17" i="9"/>
  <c r="J20" i="11"/>
  <c r="J19"/>
  <c r="J18"/>
  <c r="J17"/>
  <c r="H21"/>
  <c r="H20"/>
  <c r="H19"/>
  <c r="H18"/>
  <c r="H17"/>
  <c r="F21"/>
  <c r="F20"/>
  <c r="F19"/>
  <c r="F18"/>
  <c r="F17"/>
  <c r="D21"/>
  <c r="D20"/>
  <c r="D19"/>
  <c r="D18"/>
  <c r="D17"/>
  <c r="B21"/>
  <c r="B20"/>
  <c r="B19"/>
  <c r="B18"/>
  <c r="B17"/>
  <c r="J22"/>
  <c r="F24" s="1"/>
  <c r="H22"/>
  <c r="F22"/>
  <c r="D22"/>
  <c r="B22"/>
  <c r="G11"/>
  <c r="H10"/>
  <c r="G10"/>
  <c r="H9"/>
  <c r="E10"/>
  <c r="C10"/>
  <c r="D5" s="1"/>
  <c r="C14" i="10"/>
  <c r="C13"/>
  <c r="E14"/>
  <c r="E19" s="1"/>
  <c r="C23"/>
  <c r="E13"/>
  <c r="D23" s="1"/>
  <c r="C15"/>
  <c r="F12"/>
  <c r="E9"/>
  <c r="C9"/>
  <c r="D4" s="1"/>
  <c r="G7"/>
  <c r="D7"/>
  <c r="D6"/>
  <c r="D6" i="11" l="1"/>
  <c r="D8"/>
  <c r="D9"/>
  <c r="D7"/>
  <c r="F14" i="10"/>
  <c r="B19"/>
  <c r="B20"/>
  <c r="B21"/>
  <c r="B22"/>
  <c r="B23"/>
  <c r="E20"/>
  <c r="E21"/>
  <c r="E22"/>
  <c r="E23"/>
  <c r="D5"/>
  <c r="D9" s="1"/>
  <c r="D8"/>
  <c r="E15"/>
  <c r="F15" s="1"/>
  <c r="D19"/>
  <c r="D20"/>
  <c r="D21"/>
  <c r="D22"/>
  <c r="F13"/>
  <c r="C19"/>
  <c r="C20"/>
  <c r="C21"/>
  <c r="C22"/>
  <c r="D10" i="11" l="1"/>
  <c r="C24" i="10"/>
  <c r="C25" s="1"/>
  <c r="E24"/>
  <c r="E25" s="1"/>
  <c r="D24"/>
  <c r="D25" s="1"/>
  <c r="B24"/>
  <c r="B25" l="1"/>
  <c r="F24"/>
  <c r="C79" i="9" l="1"/>
  <c r="C15" l="1"/>
  <c r="E13" i="4" l="1"/>
  <c r="F61" i="9"/>
  <c r="F45"/>
  <c r="F29"/>
  <c r="F13"/>
  <c r="F76"/>
  <c r="F59"/>
  <c r="F43"/>
  <c r="F27"/>
  <c r="F11"/>
  <c r="F75"/>
  <c r="F74"/>
  <c r="F58"/>
  <c r="F42"/>
  <c r="F26"/>
  <c r="F10"/>
  <c r="F79"/>
  <c r="F62"/>
  <c r="F30"/>
  <c r="F46"/>
  <c r="F14"/>
  <c r="F57"/>
  <c r="F41"/>
  <c r="F25"/>
  <c r="F9"/>
  <c r="F71"/>
  <c r="F55"/>
  <c r="F23"/>
  <c r="F39"/>
  <c r="F7"/>
  <c r="B71"/>
  <c r="B55"/>
  <c r="B39"/>
  <c r="B23"/>
  <c r="B7"/>
  <c r="B87" l="1"/>
  <c r="B5"/>
  <c r="C5"/>
  <c r="E16" l="1"/>
  <c r="H81"/>
  <c r="E81" l="1"/>
  <c r="E64"/>
  <c r="H64"/>
  <c r="H48"/>
  <c r="E48"/>
  <c r="E32"/>
  <c r="H32"/>
  <c r="H16"/>
  <c r="F16" s="1"/>
  <c r="C16"/>
  <c r="F73"/>
  <c r="B70"/>
  <c r="B72"/>
  <c r="B73"/>
  <c r="B74"/>
  <c r="B75"/>
  <c r="B91" s="1"/>
  <c r="B76"/>
  <c r="B77"/>
  <c r="B78"/>
  <c r="B79"/>
  <c r="B80"/>
  <c r="C80"/>
  <c r="F77"/>
  <c r="F60"/>
  <c r="F44"/>
  <c r="F28"/>
  <c r="F12"/>
  <c r="F78"/>
  <c r="F80"/>
  <c r="F63"/>
  <c r="F47"/>
  <c r="F31"/>
  <c r="F8"/>
  <c r="G11" i="4" l="1"/>
  <c r="G10"/>
  <c r="G9"/>
  <c r="B59" i="9"/>
  <c r="B43"/>
  <c r="B27"/>
  <c r="B28"/>
  <c r="B6"/>
  <c r="B8"/>
  <c r="B9"/>
  <c r="B10"/>
  <c r="B11"/>
  <c r="B12"/>
  <c r="B13"/>
  <c r="B14"/>
  <c r="B15"/>
  <c r="B22"/>
  <c r="B24"/>
  <c r="B25"/>
  <c r="B26"/>
  <c r="B29"/>
  <c r="B30"/>
  <c r="B31"/>
  <c r="B21"/>
  <c r="B38"/>
  <c r="B40"/>
  <c r="B41"/>
  <c r="B42"/>
  <c r="B44"/>
  <c r="B45"/>
  <c r="B46"/>
  <c r="B47"/>
  <c r="B37"/>
  <c r="B54"/>
  <c r="B56"/>
  <c r="B57"/>
  <c r="B58"/>
  <c r="B60"/>
  <c r="B61"/>
  <c r="B62"/>
  <c r="B63"/>
  <c r="B53"/>
  <c r="F72"/>
  <c r="F56"/>
  <c r="F40"/>
  <c r="F24"/>
  <c r="B69"/>
  <c r="B81" s="1"/>
  <c r="C70"/>
  <c r="C69"/>
  <c r="F70"/>
  <c r="F69"/>
  <c r="C54"/>
  <c r="C53"/>
  <c r="F54"/>
  <c r="F53"/>
  <c r="C38"/>
  <c r="C37"/>
  <c r="F38"/>
  <c r="F37"/>
  <c r="F22"/>
  <c r="F21"/>
  <c r="C22"/>
  <c r="C21"/>
  <c r="F6"/>
  <c r="F5"/>
  <c r="C6"/>
  <c r="B94" l="1"/>
  <c r="B96"/>
  <c r="B93"/>
  <c r="B92"/>
  <c r="B90"/>
  <c r="B89"/>
  <c r="B88"/>
  <c r="B95"/>
  <c r="B86"/>
  <c r="B85"/>
  <c r="G12" i="4"/>
  <c r="G13" s="1"/>
  <c r="F81" i="9"/>
  <c r="C81"/>
  <c r="B12" i="4" s="1"/>
  <c r="F64" i="9"/>
  <c r="C11" i="4" s="1"/>
  <c r="C64" i="9"/>
  <c r="B64"/>
  <c r="B97" l="1"/>
  <c r="B11" i="4"/>
  <c r="D11" s="1"/>
  <c r="F11" s="1"/>
  <c r="H11" s="1"/>
  <c r="B65" i="9"/>
  <c r="C12" i="4"/>
  <c r="D12" s="1"/>
  <c r="F12" s="1"/>
  <c r="H12" s="1"/>
  <c r="B82" i="9"/>
  <c r="C8" i="4"/>
  <c r="B16" i="9"/>
  <c r="F48"/>
  <c r="C10" i="4" s="1"/>
  <c r="C48" i="9"/>
  <c r="B48"/>
  <c r="K32"/>
  <c r="F32"/>
  <c r="C9" i="4" s="1"/>
  <c r="C32" i="9"/>
  <c r="B32"/>
  <c r="C13" i="4" l="1"/>
  <c r="B33" i="9"/>
  <c r="B10" i="4"/>
  <c r="D10" s="1"/>
  <c r="F10" s="1"/>
  <c r="H10" s="1"/>
  <c r="B49" i="9"/>
  <c r="B9" i="4"/>
  <c r="B8"/>
  <c r="D8" l="1"/>
  <c r="B13"/>
  <c r="D9"/>
  <c r="F9" s="1"/>
  <c r="D13" l="1"/>
  <c r="H9"/>
  <c r="F8"/>
  <c r="F13" s="1"/>
  <c r="H8" l="1"/>
  <c r="H13" s="1"/>
</calcChain>
</file>

<file path=xl/comments1.xml><?xml version="1.0" encoding="utf-8"?>
<comments xmlns="http://schemas.openxmlformats.org/spreadsheetml/2006/main">
  <authors>
    <author>Автор</author>
  </authors>
  <commentList>
    <comment ref="E9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должно быть 100</t>
        </r>
      </text>
    </comment>
    <comment ref="C12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посчитать по штатке</t>
        </r>
      </text>
    </comment>
    <comment ref="F12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должно быть 100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E10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должно быть 100</t>
        </r>
      </text>
    </comment>
  </commentList>
</comments>
</file>

<file path=xl/sharedStrings.xml><?xml version="1.0" encoding="utf-8"?>
<sst xmlns="http://schemas.openxmlformats.org/spreadsheetml/2006/main" count="162" uniqueCount="66">
  <si>
    <t xml:space="preserve">   Затраты непосредственно связанные с оказанием услуг (работ)</t>
  </si>
  <si>
    <t xml:space="preserve">    Затраты на содержание имущества</t>
  </si>
  <si>
    <t>КОСГУ</t>
  </si>
  <si>
    <t>Объем оказания государственной услуги, ед.</t>
  </si>
  <si>
    <t>Норматив затрат на государственную услугу (работу), руб.на ед.услуги</t>
  </si>
  <si>
    <t>Нормативные затраты на оказание государственной услуги (выполнение работы),руб.</t>
  </si>
  <si>
    <t>Затраты на общехозяйственные нужды</t>
  </si>
  <si>
    <t>Нормативные затраты на общехозяйственные нужды, руб.</t>
  </si>
  <si>
    <t>Руководитель учреждения</t>
  </si>
  <si>
    <t>______________</t>
  </si>
  <si>
    <t>подпись</t>
  </si>
  <si>
    <t>расшифровка подписи</t>
  </si>
  <si>
    <t>Нормативные затраты на содержание имущества, руб.</t>
  </si>
  <si>
    <t>Норматив затрат на общехозяйственные нужды, руб.</t>
  </si>
  <si>
    <t>Норматив затрат на содержание имущества, тыс.руб.</t>
  </si>
  <si>
    <t>Организация и проведение культурно - массовых мероприятий (иные зрелищные мероприятия)</t>
  </si>
  <si>
    <t>Организация и проведение культурно - массовых мероприятий (мастер-классы)</t>
  </si>
  <si>
    <t>Начальник отдела</t>
  </si>
  <si>
    <t>В.Н.Феоктистов</t>
  </si>
  <si>
    <t>Расчет объемов нормативных затрат на оказание государственных услуг (выполнение работ) и нормативных затрат на содержание имущества</t>
  </si>
  <si>
    <t>муниципальное казенное учреждение культуры "Центр этнических культур"</t>
  </si>
  <si>
    <t xml:space="preserve"> Наименование  государственной услуги (работы)</t>
  </si>
  <si>
    <t xml:space="preserve">Норматив затрат,   непосредственно связанных с   оказанием   государственной  услуги (работы), руб. на ед. услуги </t>
  </si>
  <si>
    <t xml:space="preserve">Норматив затрат на общехозяйственные нужды, руб. на ед. услуги </t>
  </si>
  <si>
    <t>Итого норматив затрат на государственную услугу  (работу) 1, руб. на ед. услуги</t>
  </si>
  <si>
    <t>Объем оказания государственной услуги  (работы),   ед.</t>
  </si>
  <si>
    <t>Нормативные затраты на  оказание   государственной услуги (работы),     руб.</t>
  </si>
  <si>
    <t xml:space="preserve">Нормативные затраты на содержание имущества, руб.   </t>
  </si>
  <si>
    <t xml:space="preserve">Сумма  финансового  обеспечения  выполнения  государственного задания,  тыс. руб. </t>
  </si>
  <si>
    <t xml:space="preserve">4 = гр.2 + гр.3 </t>
  </si>
  <si>
    <t xml:space="preserve">6=гр.4 x гр.5 </t>
  </si>
  <si>
    <t xml:space="preserve">  8 = (гр. 6 + гр. 7)/1000</t>
  </si>
  <si>
    <t>план</t>
  </si>
  <si>
    <t>Т.Ю. Пинчук</t>
  </si>
  <si>
    <t>объем финансовых затрат на 2018 год</t>
  </si>
  <si>
    <t>Гл.экономист</t>
  </si>
  <si>
    <t>Организация деятельности клубных формирований и формирований самодеятельного творчества</t>
  </si>
  <si>
    <t>Организация мероприятий (выставок)</t>
  </si>
  <si>
    <t>Организация мероприятий (ярмарок)</t>
  </si>
  <si>
    <t>ИТОГО:</t>
  </si>
  <si>
    <t>Расчет нормативных затрат на оказание государственных услуг (выполнение работ)  2020 год</t>
  </si>
  <si>
    <t>МКУК "ЦЭК":</t>
  </si>
  <si>
    <t>Муниципальная услуга</t>
  </si>
  <si>
    <t>чел</t>
  </si>
  <si>
    <t>%</t>
  </si>
  <si>
    <t>перенести% вручн</t>
  </si>
  <si>
    <t>Клубн формирования</t>
  </si>
  <si>
    <t>Выставки</t>
  </si>
  <si>
    <t>211</t>
  </si>
  <si>
    <t>Ярмарки</t>
  </si>
  <si>
    <t>213</t>
  </si>
  <si>
    <t>Мастер-классы</t>
  </si>
  <si>
    <t>Всего:</t>
  </si>
  <si>
    <t>Иные</t>
  </si>
  <si>
    <t>Основной персонал:</t>
  </si>
  <si>
    <t>Общехозяйственный персонал:</t>
  </si>
  <si>
    <t>Общехозяйственный персонал</t>
  </si>
  <si>
    <t>То, что красненьким нужно заполнить, остальное все само считается</t>
  </si>
  <si>
    <t>Роспись на 01.01.2020г.:</t>
  </si>
  <si>
    <t>Роспись без учета призов, реквизита и зп на 01.01.2020</t>
  </si>
  <si>
    <t>223</t>
  </si>
  <si>
    <t>225</t>
  </si>
  <si>
    <t>призы и реквизит</t>
  </si>
  <si>
    <t>Н.В.Бочарова</t>
  </si>
  <si>
    <t>на 2020 год</t>
  </si>
  <si>
    <t xml:space="preserve">Итого 2020 год 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</si>
</sst>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_-* #,##0_р_._-;\-* #,##0_р_._-;_-* &quot;-&quot;??_р_._-;_-@_-"/>
  </numFmts>
  <fonts count="30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u/>
      <sz val="12"/>
      <color indexed="8"/>
      <name val="Times New Roman"/>
      <family val="2"/>
      <charset val="204"/>
    </font>
    <font>
      <sz val="12"/>
      <color indexed="8"/>
      <name val="Times New Roman"/>
      <family val="2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47">
    <xf numFmtId="0" fontId="0" fillId="0" borderId="0" xfId="0"/>
    <xf numFmtId="0" fontId="1" fillId="0" borderId="0" xfId="1"/>
    <xf numFmtId="0" fontId="4" fillId="0" borderId="0" xfId="0" applyFont="1"/>
    <xf numFmtId="0" fontId="6" fillId="0" borderId="0" xfId="0" applyFont="1"/>
    <xf numFmtId="0" fontId="6" fillId="0" borderId="0" xfId="0" applyFont="1" applyAlignment="1">
      <alignment horizontal="center"/>
    </xf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6" fillId="0" borderId="0" xfId="0" applyFont="1" applyAlignment="1">
      <alignment horizontal="left"/>
    </xf>
    <xf numFmtId="0" fontId="6" fillId="0" borderId="0" xfId="0" applyFont="1" applyBorder="1"/>
    <xf numFmtId="4" fontId="4" fillId="0" borderId="0" xfId="0" applyNumberFormat="1" applyFont="1"/>
    <xf numFmtId="0" fontId="5" fillId="3" borderId="1" xfId="0" applyFont="1" applyFill="1" applyBorder="1" applyAlignment="1">
      <alignment vertical="top" wrapText="1"/>
    </xf>
    <xf numFmtId="0" fontId="3" fillId="0" borderId="1" xfId="0" applyFont="1" applyBorder="1" applyAlignment="1">
      <alignment horizontal="justify"/>
    </xf>
    <xf numFmtId="0" fontId="12" fillId="0" borderId="0" xfId="0" applyFont="1" applyFill="1"/>
    <xf numFmtId="0" fontId="12" fillId="0" borderId="0" xfId="0" applyFont="1" applyFill="1" applyAlignment="1">
      <alignment horizontal="center" wrapText="1"/>
    </xf>
    <xf numFmtId="0" fontId="14" fillId="0" borderId="12" xfId="1" applyFont="1" applyBorder="1" applyAlignment="1">
      <alignment horizontal="center" wrapText="1"/>
    </xf>
    <xf numFmtId="0" fontId="14" fillId="0" borderId="1" xfId="1" applyFont="1" applyBorder="1" applyAlignment="1">
      <alignment horizontal="center" wrapText="1"/>
    </xf>
    <xf numFmtId="0" fontId="14" fillId="0" borderId="5" xfId="1" applyFont="1" applyBorder="1" applyAlignment="1">
      <alignment horizontal="center" wrapText="1"/>
    </xf>
    <xf numFmtId="0" fontId="14" fillId="0" borderId="2" xfId="1" applyFont="1" applyFill="1" applyBorder="1" applyAlignment="1">
      <alignment horizontal="center" wrapText="1"/>
    </xf>
    <xf numFmtId="0" fontId="14" fillId="0" borderId="1" xfId="1" applyFont="1" applyBorder="1" applyAlignment="1">
      <alignment horizontal="center"/>
    </xf>
    <xf numFmtId="0" fontId="14" fillId="0" borderId="0" xfId="1" applyFont="1" applyBorder="1" applyAlignment="1">
      <alignment horizontal="center"/>
    </xf>
    <xf numFmtId="0" fontId="15" fillId="0" borderId="0" xfId="1" applyFont="1" applyBorder="1" applyAlignment="1">
      <alignment horizontal="center"/>
    </xf>
    <xf numFmtId="0" fontId="14" fillId="0" borderId="1" xfId="1" applyFont="1" applyFill="1" applyBorder="1" applyAlignment="1">
      <alignment horizontal="center"/>
    </xf>
    <xf numFmtId="0" fontId="14" fillId="0" borderId="0" xfId="1" applyFont="1" applyFill="1" applyBorder="1" applyAlignment="1">
      <alignment horizontal="center"/>
    </xf>
    <xf numFmtId="0" fontId="15" fillId="2" borderId="1" xfId="1" applyFont="1" applyFill="1" applyBorder="1" applyAlignment="1">
      <alignment horizontal="center"/>
    </xf>
    <xf numFmtId="0" fontId="14" fillId="0" borderId="7" xfId="1" applyFont="1" applyBorder="1"/>
    <xf numFmtId="0" fontId="14" fillId="0" borderId="0" xfId="1" applyFont="1"/>
    <xf numFmtId="0" fontId="16" fillId="0" borderId="0" xfId="0" applyFont="1"/>
    <xf numFmtId="0" fontId="16" fillId="0" borderId="0" xfId="0" applyFont="1" applyFill="1"/>
    <xf numFmtId="4" fontId="16" fillId="0" borderId="0" xfId="0" applyNumberFormat="1" applyFont="1"/>
    <xf numFmtId="0" fontId="14" fillId="0" borderId="16" xfId="1" applyFont="1" applyFill="1" applyBorder="1" applyAlignment="1">
      <alignment horizontal="center" wrapText="1"/>
    </xf>
    <xf numFmtId="0" fontId="16" fillId="0" borderId="1" xfId="0" applyFont="1" applyBorder="1" applyAlignment="1">
      <alignment horizontal="center" vertical="center" wrapText="1"/>
    </xf>
    <xf numFmtId="0" fontId="14" fillId="3" borderId="15" xfId="1" applyFont="1" applyFill="1" applyBorder="1" applyAlignment="1"/>
    <xf numFmtId="0" fontId="3" fillId="0" borderId="1" xfId="0" applyFont="1" applyBorder="1" applyAlignment="1">
      <alignment horizontal="left" vertical="center" wrapText="1"/>
    </xf>
    <xf numFmtId="43" fontId="14" fillId="0" borderId="6" xfId="1" applyNumberFormat="1" applyFont="1" applyBorder="1" applyAlignment="1">
      <alignment horizontal="center"/>
    </xf>
    <xf numFmtId="43" fontId="14" fillId="0" borderId="3" xfId="1" applyNumberFormat="1" applyFont="1" applyFill="1" applyBorder="1" applyAlignment="1">
      <alignment horizontal="center"/>
    </xf>
    <xf numFmtId="43" fontId="14" fillId="0" borderId="6" xfId="1" applyNumberFormat="1" applyFont="1" applyFill="1" applyBorder="1" applyAlignment="1">
      <alignment horizontal="center"/>
    </xf>
    <xf numFmtId="43" fontId="15" fillId="2" borderId="6" xfId="1" applyNumberFormat="1" applyFont="1" applyFill="1" applyBorder="1" applyAlignment="1">
      <alignment horizontal="center"/>
    </xf>
    <xf numFmtId="43" fontId="15" fillId="2" borderId="3" xfId="1" applyNumberFormat="1" applyFont="1" applyFill="1" applyBorder="1" applyAlignment="1">
      <alignment horizontal="center"/>
    </xf>
    <xf numFmtId="43" fontId="14" fillId="0" borderId="8" xfId="1" applyNumberFormat="1" applyFont="1" applyBorder="1" applyAlignment="1">
      <alignment horizontal="center"/>
    </xf>
    <xf numFmtId="43" fontId="14" fillId="0" borderId="4" xfId="1" applyNumberFormat="1" applyFont="1" applyBorder="1" applyAlignment="1">
      <alignment horizontal="center"/>
    </xf>
    <xf numFmtId="43" fontId="14" fillId="0" borderId="7" xfId="1" applyNumberFormat="1" applyFont="1" applyBorder="1" applyAlignment="1">
      <alignment horizontal="center"/>
    </xf>
    <xf numFmtId="164" fontId="14" fillId="0" borderId="1" xfId="1" applyNumberFormat="1" applyFont="1" applyFill="1" applyBorder="1" applyAlignment="1">
      <alignment horizontal="center"/>
    </xf>
    <xf numFmtId="164" fontId="15" fillId="2" borderId="1" xfId="1" applyNumberFormat="1" applyFont="1" applyFill="1" applyBorder="1" applyAlignment="1">
      <alignment horizontal="center"/>
    </xf>
    <xf numFmtId="164" fontId="14" fillId="0" borderId="7" xfId="1" applyNumberFormat="1" applyFont="1" applyBorder="1" applyAlignment="1">
      <alignment horizontal="center"/>
    </xf>
    <xf numFmtId="0" fontId="17" fillId="0" borderId="0" xfId="0" applyFont="1" applyAlignment="1">
      <alignment horizontal="right" vertical="center"/>
    </xf>
    <xf numFmtId="4" fontId="17" fillId="0" borderId="0" xfId="0" applyNumberFormat="1" applyFont="1" applyAlignment="1">
      <alignment horizontal="right" vertical="center"/>
    </xf>
    <xf numFmtId="43" fontId="17" fillId="0" borderId="0" xfId="0" applyNumberFormat="1" applyFont="1" applyAlignment="1">
      <alignment horizontal="right" vertical="center"/>
    </xf>
    <xf numFmtId="43" fontId="14" fillId="0" borderId="3" xfId="1" applyNumberFormat="1" applyFont="1" applyBorder="1" applyAlignment="1">
      <alignment horizontal="center"/>
    </xf>
    <xf numFmtId="164" fontId="14" fillId="0" borderId="1" xfId="1" applyNumberFormat="1" applyFont="1" applyBorder="1" applyAlignment="1">
      <alignment horizontal="center"/>
    </xf>
    <xf numFmtId="4" fontId="18" fillId="0" borderId="0" xfId="0" applyNumberFormat="1" applyFont="1" applyAlignment="1">
      <alignment horizontal="right" vertical="center"/>
    </xf>
    <xf numFmtId="43" fontId="4" fillId="0" borderId="1" xfId="0" applyNumberFormat="1" applyFont="1" applyBorder="1" applyAlignment="1">
      <alignment horizontal="center" vertical="center" wrapText="1"/>
    </xf>
    <xf numFmtId="43" fontId="11" fillId="3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11" fillId="3" borderId="1" xfId="0" applyNumberFormat="1" applyFont="1" applyFill="1" applyBorder="1" applyAlignment="1">
      <alignment horizontal="center" vertical="center" wrapText="1"/>
    </xf>
    <xf numFmtId="0" fontId="21" fillId="0" borderId="0" xfId="0" applyFont="1"/>
    <xf numFmtId="0" fontId="20" fillId="0" borderId="17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 applyAlignment="1"/>
    <xf numFmtId="0" fontId="22" fillId="0" borderId="3" xfId="0" applyFont="1" applyBorder="1" applyAlignment="1">
      <alignment wrapText="1"/>
    </xf>
    <xf numFmtId="0" fontId="23" fillId="0" borderId="20" xfId="0" applyFont="1" applyBorder="1"/>
    <xf numFmtId="10" fontId="0" fillId="0" borderId="5" xfId="0" applyNumberFormat="1" applyBorder="1"/>
    <xf numFmtId="0" fontId="23" fillId="0" borderId="0" xfId="0" applyFont="1"/>
    <xf numFmtId="0" fontId="23" fillId="0" borderId="1" xfId="0" applyFont="1" applyBorder="1"/>
    <xf numFmtId="10" fontId="0" fillId="0" borderId="6" xfId="0" applyNumberFormat="1" applyBorder="1"/>
    <xf numFmtId="49" fontId="0" fillId="0" borderId="0" xfId="0" applyNumberFormat="1" applyAlignment="1">
      <alignment horizontal="right"/>
    </xf>
    <xf numFmtId="43" fontId="23" fillId="0" borderId="0" xfId="0" applyNumberFormat="1" applyFont="1" applyAlignment="1"/>
    <xf numFmtId="0" fontId="22" fillId="0" borderId="21" xfId="0" applyFont="1" applyBorder="1" applyAlignment="1">
      <alignment wrapText="1"/>
    </xf>
    <xf numFmtId="0" fontId="20" fillId="0" borderId="0" xfId="0" applyFont="1" applyAlignment="1">
      <alignment horizontal="right"/>
    </xf>
    <xf numFmtId="43" fontId="20" fillId="0" borderId="0" xfId="0" applyNumberFormat="1" applyFont="1" applyAlignment="1"/>
    <xf numFmtId="0" fontId="23" fillId="0" borderId="22" xfId="0" applyFont="1" applyBorder="1"/>
    <xf numFmtId="0" fontId="20" fillId="0" borderId="17" xfId="0" applyFont="1" applyFill="1" applyBorder="1"/>
    <xf numFmtId="0" fontId="20" fillId="0" borderId="18" xfId="0" applyFont="1" applyBorder="1"/>
    <xf numFmtId="10" fontId="20" fillId="0" borderId="19" xfId="0" applyNumberFormat="1" applyFont="1" applyBorder="1"/>
    <xf numFmtId="2" fontId="0" fillId="0" borderId="0" xfId="0" applyNumberFormat="1"/>
    <xf numFmtId="0" fontId="20" fillId="0" borderId="23" xfId="0" applyFont="1" applyBorder="1"/>
    <xf numFmtId="10" fontId="24" fillId="0" borderId="24" xfId="0" applyNumberFormat="1" applyFont="1" applyBorder="1" applyAlignment="1">
      <alignment horizontal="center"/>
    </xf>
    <xf numFmtId="0" fontId="20" fillId="0" borderId="23" xfId="0" applyFont="1" applyBorder="1" applyAlignment="1">
      <alignment wrapText="1"/>
    </xf>
    <xf numFmtId="10" fontId="0" fillId="0" borderId="0" xfId="0" applyNumberFormat="1"/>
    <xf numFmtId="0" fontId="19" fillId="0" borderId="0" xfId="0" applyFont="1"/>
    <xf numFmtId="0" fontId="0" fillId="0" borderId="25" xfId="0" applyBorder="1"/>
    <xf numFmtId="43" fontId="0" fillId="0" borderId="26" xfId="0" applyNumberFormat="1" applyBorder="1"/>
    <xf numFmtId="43" fontId="0" fillId="0" borderId="0" xfId="0" applyNumberFormat="1"/>
    <xf numFmtId="0" fontId="20" fillId="0" borderId="27" xfId="0" applyFont="1" applyBorder="1" applyAlignment="1">
      <alignment horizontal="right"/>
    </xf>
    <xf numFmtId="43" fontId="20" fillId="0" borderId="16" xfId="0" applyNumberFormat="1" applyFont="1" applyBorder="1"/>
    <xf numFmtId="0" fontId="0" fillId="0" borderId="28" xfId="0" applyBorder="1" applyAlignment="1"/>
    <xf numFmtId="0" fontId="0" fillId="0" borderId="1" xfId="0" applyBorder="1"/>
    <xf numFmtId="0" fontId="20" fillId="0" borderId="1" xfId="0" applyFont="1" applyBorder="1" applyAlignment="1">
      <alignment horizontal="center"/>
    </xf>
    <xf numFmtId="0" fontId="22" fillId="0" borderId="1" xfId="0" applyFont="1" applyBorder="1"/>
    <xf numFmtId="43" fontId="0" fillId="0" borderId="1" xfId="0" applyNumberFormat="1" applyBorder="1"/>
    <xf numFmtId="0" fontId="20" fillId="0" borderId="1" xfId="0" applyFont="1" applyBorder="1"/>
    <xf numFmtId="43" fontId="20" fillId="0" borderId="1" xfId="0" applyNumberFormat="1" applyFont="1" applyBorder="1"/>
    <xf numFmtId="0" fontId="25" fillId="0" borderId="0" xfId="0" applyFont="1"/>
    <xf numFmtId="0" fontId="20" fillId="0" borderId="0" xfId="0" applyFont="1" applyBorder="1" applyAlignment="1">
      <alignment horizontal="center"/>
    </xf>
    <xf numFmtId="43" fontId="0" fillId="0" borderId="0" xfId="0" applyNumberFormat="1" applyBorder="1"/>
    <xf numFmtId="43" fontId="20" fillId="0" borderId="0" xfId="0" applyNumberFormat="1" applyFont="1" applyBorder="1"/>
    <xf numFmtId="0" fontId="20" fillId="0" borderId="0" xfId="0" applyFont="1" applyFill="1" applyBorder="1" applyAlignment="1">
      <alignment horizontal="center" wrapText="1"/>
    </xf>
    <xf numFmtId="0" fontId="20" fillId="0" borderId="0" xfId="0" applyFont="1" applyFill="1" applyBorder="1" applyAlignment="1">
      <alignment wrapText="1"/>
    </xf>
    <xf numFmtId="0" fontId="20" fillId="0" borderId="18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20" fillId="0" borderId="0" xfId="0" applyFont="1"/>
    <xf numFmtId="0" fontId="20" fillId="0" borderId="0" xfId="0" applyFont="1" applyFill="1" applyBorder="1" applyAlignment="1">
      <alignment horizontal="right" wrapText="1"/>
    </xf>
    <xf numFmtId="4" fontId="29" fillId="0" borderId="0" xfId="0" applyNumberFormat="1" applyFont="1" applyAlignment="1"/>
    <xf numFmtId="0" fontId="0" fillId="0" borderId="0" xfId="0" applyBorder="1" applyAlignment="1"/>
    <xf numFmtId="0" fontId="0" fillId="0" borderId="0" xfId="0" applyBorder="1"/>
    <xf numFmtId="0" fontId="20" fillId="0" borderId="0" xfId="0" applyFont="1" applyBorder="1"/>
    <xf numFmtId="10" fontId="0" fillId="0" borderId="31" xfId="0" applyNumberFormat="1" applyBorder="1"/>
    <xf numFmtId="4" fontId="28" fillId="0" borderId="0" xfId="0" applyNumberFormat="1" applyFont="1" applyFill="1" applyBorder="1" applyAlignment="1">
      <alignment wrapText="1"/>
    </xf>
    <xf numFmtId="4" fontId="28" fillId="0" borderId="0" xfId="0" applyNumberFormat="1" applyFont="1" applyAlignment="1"/>
    <xf numFmtId="0" fontId="13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 wrapText="1"/>
    </xf>
    <xf numFmtId="0" fontId="12" fillId="0" borderId="0" xfId="0" applyFont="1" applyFill="1" applyAlignment="1">
      <alignment horizontal="center"/>
    </xf>
    <xf numFmtId="0" fontId="14" fillId="0" borderId="14" xfId="1" applyFont="1" applyBorder="1" applyAlignment="1">
      <alignment horizontal="center" wrapText="1"/>
    </xf>
    <xf numFmtId="0" fontId="14" fillId="0" borderId="6" xfId="1" applyFont="1" applyBorder="1" applyAlignment="1">
      <alignment horizontal="center" wrapText="1"/>
    </xf>
    <xf numFmtId="0" fontId="14" fillId="0" borderId="9" xfId="1" applyFont="1" applyBorder="1" applyAlignment="1">
      <alignment horizontal="center" wrapText="1"/>
    </xf>
    <xf numFmtId="0" fontId="14" fillId="0" borderId="10" xfId="1" applyFont="1" applyBorder="1" applyAlignment="1">
      <alignment horizontal="center" wrapText="1"/>
    </xf>
    <xf numFmtId="0" fontId="14" fillId="0" borderId="11" xfId="1" applyFont="1" applyBorder="1" applyAlignment="1">
      <alignment horizontal="center" wrapText="1"/>
    </xf>
    <xf numFmtId="0" fontId="14" fillId="0" borderId="9" xfId="1" applyFont="1" applyBorder="1" applyAlignment="1">
      <alignment horizontal="center"/>
    </xf>
    <xf numFmtId="0" fontId="14" fillId="0" borderId="10" xfId="1" applyFont="1" applyBorder="1" applyAlignment="1">
      <alignment horizontal="center"/>
    </xf>
    <xf numFmtId="0" fontId="14" fillId="0" borderId="11" xfId="1" applyFont="1" applyBorder="1" applyAlignment="1">
      <alignment horizontal="center"/>
    </xf>
    <xf numFmtId="0" fontId="14" fillId="0" borderId="13" xfId="1" applyFont="1" applyBorder="1" applyAlignment="1">
      <alignment horizontal="center" textRotation="90"/>
    </xf>
    <xf numFmtId="0" fontId="14" fillId="0" borderId="1" xfId="1" applyFont="1" applyBorder="1" applyAlignment="1">
      <alignment horizontal="center" textRotation="90"/>
    </xf>
    <xf numFmtId="0" fontId="2" fillId="0" borderId="0" xfId="1" applyFont="1" applyAlignment="1">
      <alignment horizontal="center" wrapText="1"/>
    </xf>
    <xf numFmtId="0" fontId="14" fillId="3" borderId="15" xfId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20" fillId="0" borderId="29" xfId="0" applyFont="1" applyBorder="1" applyAlignment="1">
      <alignment horizontal="center"/>
    </xf>
    <xf numFmtId="0" fontId="20" fillId="0" borderId="30" xfId="0" applyFont="1" applyBorder="1" applyAlignment="1">
      <alignment horizontal="center"/>
    </xf>
    <xf numFmtId="0" fontId="20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wrapText="1"/>
    </xf>
    <xf numFmtId="43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22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22" fillId="0" borderId="20" xfId="0" applyFont="1" applyBorder="1" applyAlignment="1">
      <alignment wrapText="1"/>
    </xf>
    <xf numFmtId="0" fontId="0" fillId="0" borderId="20" xfId="0" applyBorder="1" applyAlignment="1">
      <alignment wrapText="1"/>
    </xf>
    <xf numFmtId="0" fontId="22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22" fillId="0" borderId="22" xfId="0" applyFont="1" applyBorder="1" applyAlignment="1">
      <alignment wrapText="1"/>
    </xf>
    <xf numFmtId="0" fontId="0" fillId="0" borderId="22" xfId="0" applyBorder="1" applyAlignment="1">
      <alignment wrapText="1"/>
    </xf>
    <xf numFmtId="0" fontId="20" fillId="0" borderId="17" xfId="0" applyFont="1" applyFill="1" applyBorder="1" applyAlignment="1">
      <alignment wrapText="1"/>
    </xf>
    <xf numFmtId="0" fontId="20" fillId="0" borderId="0" xfId="0" applyFont="1" applyBorder="1" applyAlignment="1">
      <alignment horizontal="center"/>
    </xf>
    <xf numFmtId="4" fontId="20" fillId="0" borderId="0" xfId="0" applyNumberFormat="1" applyFont="1" applyAlignment="1">
      <alignment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tabSelected="1" workbookViewId="0">
      <selection activeCell="B7" sqref="B7"/>
    </sheetView>
  </sheetViews>
  <sheetFormatPr defaultRowHeight="15"/>
  <cols>
    <col min="1" max="1" width="48.7109375" style="2" customWidth="1"/>
    <col min="2" max="2" width="18.42578125" style="2" customWidth="1"/>
    <col min="3" max="3" width="17" style="2" customWidth="1"/>
    <col min="4" max="4" width="18.42578125" style="2" customWidth="1"/>
    <col min="5" max="5" width="11.28515625" style="2" customWidth="1"/>
    <col min="6" max="6" width="18.42578125" style="2" customWidth="1"/>
    <col min="7" max="7" width="13" style="2" customWidth="1"/>
    <col min="8" max="8" width="15.140625" style="2" customWidth="1"/>
    <col min="9" max="9" width="12.5703125" style="2" bestFit="1" customWidth="1"/>
    <col min="10" max="16384" width="9.140625" style="2"/>
  </cols>
  <sheetData>
    <row r="1" spans="1:9" ht="18" customHeight="1">
      <c r="A1" s="115" t="s">
        <v>19</v>
      </c>
      <c r="B1" s="115"/>
      <c r="C1" s="115"/>
      <c r="D1" s="115"/>
      <c r="E1" s="115"/>
      <c r="F1" s="115"/>
      <c r="G1" s="115"/>
      <c r="H1" s="115"/>
    </row>
    <row r="2" spans="1:9" ht="15.75">
      <c r="A2" s="14"/>
      <c r="B2" s="14"/>
      <c r="C2" s="14"/>
      <c r="D2" s="14"/>
      <c r="E2" s="14"/>
      <c r="F2" s="14"/>
      <c r="G2" s="14"/>
      <c r="H2" s="14"/>
    </row>
    <row r="3" spans="1:9" ht="15.75" customHeight="1">
      <c r="A3" s="113" t="s">
        <v>20</v>
      </c>
      <c r="B3" s="113"/>
      <c r="C3" s="113"/>
      <c r="D3" s="113"/>
      <c r="E3" s="113"/>
      <c r="F3" s="113"/>
      <c r="G3" s="113"/>
      <c r="H3" s="113"/>
    </row>
    <row r="4" spans="1:9" ht="13.5" customHeight="1">
      <c r="A4" s="114" t="s">
        <v>64</v>
      </c>
      <c r="B4" s="114"/>
      <c r="C4" s="114"/>
      <c r="D4" s="114"/>
      <c r="E4" s="114"/>
      <c r="F4" s="114"/>
      <c r="G4" s="114"/>
      <c r="H4" s="114"/>
    </row>
    <row r="5" spans="1:9" ht="13.5" customHeight="1">
      <c r="A5" s="15"/>
      <c r="B5" s="15"/>
      <c r="C5" s="15"/>
      <c r="D5" s="15"/>
      <c r="E5" s="15"/>
      <c r="F5" s="15"/>
      <c r="G5" s="15"/>
      <c r="H5" s="15"/>
    </row>
    <row r="6" spans="1:9" ht="80.25" customHeight="1">
      <c r="A6" s="32" t="s">
        <v>21</v>
      </c>
      <c r="B6" s="32" t="s">
        <v>22</v>
      </c>
      <c r="C6" s="32" t="s">
        <v>23</v>
      </c>
      <c r="D6" s="32" t="s">
        <v>24</v>
      </c>
      <c r="E6" s="32" t="s">
        <v>25</v>
      </c>
      <c r="F6" s="32" t="s">
        <v>26</v>
      </c>
      <c r="G6" s="32" t="s">
        <v>27</v>
      </c>
      <c r="H6" s="32" t="s">
        <v>28</v>
      </c>
    </row>
    <row r="7" spans="1:9" ht="27.75" customHeight="1">
      <c r="A7" s="32">
        <v>1</v>
      </c>
      <c r="B7" s="32">
        <v>2</v>
      </c>
      <c r="C7" s="32">
        <v>3</v>
      </c>
      <c r="D7" s="32" t="s">
        <v>29</v>
      </c>
      <c r="E7" s="32">
        <v>5</v>
      </c>
      <c r="F7" s="32" t="s">
        <v>30</v>
      </c>
      <c r="G7" s="32">
        <v>7</v>
      </c>
      <c r="H7" s="32" t="s">
        <v>31</v>
      </c>
    </row>
    <row r="8" spans="1:9" ht="28.5" customHeight="1">
      <c r="A8" s="13" t="s">
        <v>36</v>
      </c>
      <c r="B8" s="52">
        <f>'Расшифровка 2020'!C16</f>
        <v>1686.04837398374</v>
      </c>
      <c r="C8" s="52">
        <f>'Расшифровка 2020'!F16</f>
        <v>443.45227642276421</v>
      </c>
      <c r="D8" s="52">
        <f>B8+C8</f>
        <v>2129.5006504065041</v>
      </c>
      <c r="E8" s="54">
        <v>123</v>
      </c>
      <c r="F8" s="52">
        <f>D8*E8</f>
        <v>261928.58</v>
      </c>
      <c r="G8" s="54">
        <v>0</v>
      </c>
      <c r="H8" s="52">
        <f>(F8+G8)/1000</f>
        <v>261.92858000000001</v>
      </c>
    </row>
    <row r="9" spans="1:9" ht="28.5" customHeight="1">
      <c r="A9" s="34" t="s">
        <v>37</v>
      </c>
      <c r="B9" s="52">
        <f>'Расшифровка 2020'!C32</f>
        <v>1688.6685652173915</v>
      </c>
      <c r="C9" s="52">
        <f>'Расшифровка 2020'!F32</f>
        <v>444.14140579710153</v>
      </c>
      <c r="D9" s="52">
        <f>B9+C9</f>
        <v>2132.8099710144929</v>
      </c>
      <c r="E9" s="54">
        <v>690</v>
      </c>
      <c r="F9" s="52">
        <f>D9*E9</f>
        <v>1471638.8800000001</v>
      </c>
      <c r="G9" s="54">
        <f>'Расшифровка 2020'!I32</f>
        <v>0</v>
      </c>
      <c r="H9" s="52">
        <f t="shared" ref="H9:H11" si="0">(F9+G9)/1000</f>
        <v>1471.6388800000002</v>
      </c>
    </row>
    <row r="10" spans="1:9" ht="28.5" customHeight="1">
      <c r="A10" s="34" t="s">
        <v>38</v>
      </c>
      <c r="B10" s="52">
        <f>'Расшифровка 2020'!C48</f>
        <v>1690.72055</v>
      </c>
      <c r="C10" s="52">
        <f>'Расшифровка 2020'!F48</f>
        <v>444.68115000000006</v>
      </c>
      <c r="D10" s="52">
        <f t="shared" ref="D10:D12" si="1">B10+C10</f>
        <v>2135.4016999999999</v>
      </c>
      <c r="E10" s="54">
        <v>200</v>
      </c>
      <c r="F10" s="52">
        <f>D10*E10</f>
        <v>427080.33999999997</v>
      </c>
      <c r="G10" s="54">
        <f>'Расшифровка 2020'!I48</f>
        <v>0</v>
      </c>
      <c r="H10" s="52">
        <f t="shared" si="0"/>
        <v>427.08033999999998</v>
      </c>
    </row>
    <row r="11" spans="1:9" ht="28.5" customHeight="1">
      <c r="A11" s="34" t="s">
        <v>16</v>
      </c>
      <c r="B11" s="52">
        <f>'Расшифровка 2020'!C64</f>
        <v>1686.5561666666667</v>
      </c>
      <c r="C11" s="52">
        <f>'Расшифровка 2020'!F64</f>
        <v>443.58583333333331</v>
      </c>
      <c r="D11" s="52">
        <f t="shared" si="1"/>
        <v>2130.1419999999998</v>
      </c>
      <c r="E11" s="54">
        <v>120</v>
      </c>
      <c r="F11" s="52">
        <f>D11*E11</f>
        <v>255617.03999999998</v>
      </c>
      <c r="G11" s="54">
        <f>'Расшифровка 2020'!I64</f>
        <v>0</v>
      </c>
      <c r="H11" s="52">
        <f t="shared" si="0"/>
        <v>255.61703999999997</v>
      </c>
    </row>
    <row r="12" spans="1:9" ht="28.5" customHeight="1">
      <c r="A12" s="34" t="s">
        <v>15</v>
      </c>
      <c r="B12" s="52">
        <f>'Расшифровка 2020'!C81</f>
        <v>1688.3096210526317</v>
      </c>
      <c r="C12" s="52">
        <f>'Расшифровка 2020'!F81</f>
        <v>446.67857894736846</v>
      </c>
      <c r="D12" s="52">
        <f t="shared" si="1"/>
        <v>2134.9882000000002</v>
      </c>
      <c r="E12" s="54">
        <v>3800</v>
      </c>
      <c r="F12" s="52">
        <f>D12*E12</f>
        <v>8112955.1600000011</v>
      </c>
      <c r="G12" s="54">
        <f>'Расшифровка 2020'!I81</f>
        <v>0</v>
      </c>
      <c r="H12" s="52">
        <f>(F12+G12)/1000</f>
        <v>8112.9551600000013</v>
      </c>
    </row>
    <row r="13" spans="1:9">
      <c r="A13" s="12" t="s">
        <v>65</v>
      </c>
      <c r="B13" s="53">
        <f>SUM(B8:B12)</f>
        <v>8440.3032769204292</v>
      </c>
      <c r="C13" s="53">
        <f>SUM(C8:C12)</f>
        <v>2222.5392445005677</v>
      </c>
      <c r="D13" s="53">
        <f>SUM(D8:D12)</f>
        <v>10662.842521420996</v>
      </c>
      <c r="E13" s="55">
        <f>SUM(E8:E12)</f>
        <v>4933</v>
      </c>
      <c r="F13" s="53">
        <f>SUM(F8:F12)</f>
        <v>10529220.000000002</v>
      </c>
      <c r="G13" s="55">
        <f t="shared" ref="G13" si="2">SUM(G8:G12)</f>
        <v>0</v>
      </c>
      <c r="H13" s="53">
        <f>SUM(H8:H12)</f>
        <v>10529.220000000001</v>
      </c>
      <c r="I13" s="11"/>
    </row>
    <row r="15" spans="1:9" ht="15.75">
      <c r="A15" s="3" t="s">
        <v>17</v>
      </c>
      <c r="B15" s="3"/>
      <c r="C15" s="3" t="s">
        <v>9</v>
      </c>
      <c r="D15" s="5"/>
      <c r="E15" s="5"/>
      <c r="F15" s="6" t="s">
        <v>18</v>
      </c>
      <c r="G15" s="7"/>
    </row>
    <row r="16" spans="1:9" ht="15.75">
      <c r="A16" s="9"/>
      <c r="B16" s="3"/>
      <c r="C16" s="3" t="s">
        <v>10</v>
      </c>
      <c r="D16" s="5"/>
      <c r="E16" s="5"/>
      <c r="F16" s="3" t="s">
        <v>11</v>
      </c>
      <c r="G16" s="8"/>
    </row>
    <row r="17" spans="1:7" ht="15.75">
      <c r="A17" s="3" t="s">
        <v>8</v>
      </c>
      <c r="B17" s="4"/>
      <c r="C17" s="3" t="s">
        <v>9</v>
      </c>
      <c r="D17" s="5"/>
      <c r="E17" s="5"/>
      <c r="F17" s="6" t="s">
        <v>63</v>
      </c>
      <c r="G17" s="7"/>
    </row>
    <row r="18" spans="1:7" ht="15.75">
      <c r="A18" s="3"/>
      <c r="B18" s="3"/>
      <c r="C18" s="3" t="s">
        <v>10</v>
      </c>
      <c r="D18" s="5"/>
      <c r="E18" s="5"/>
      <c r="F18" s="3" t="s">
        <v>11</v>
      </c>
      <c r="G18" s="8"/>
    </row>
    <row r="19" spans="1:7" ht="15.75">
      <c r="A19" s="3" t="s">
        <v>35</v>
      </c>
      <c r="B19" s="3"/>
      <c r="C19" s="3" t="s">
        <v>9</v>
      </c>
      <c r="D19" s="5"/>
      <c r="E19" s="5"/>
      <c r="F19" s="6" t="s">
        <v>33</v>
      </c>
      <c r="G19" s="7"/>
    </row>
    <row r="20" spans="1:7" ht="15.75">
      <c r="A20" s="9"/>
      <c r="B20" s="3"/>
      <c r="C20" s="3" t="s">
        <v>10</v>
      </c>
      <c r="D20" s="5"/>
      <c r="E20" s="5"/>
      <c r="F20" s="3" t="s">
        <v>11</v>
      </c>
      <c r="G20" s="8"/>
    </row>
    <row r="21" spans="1:7" ht="15.75">
      <c r="A21" s="9"/>
      <c r="B21" s="3"/>
      <c r="C21" s="10"/>
      <c r="D21" s="10"/>
      <c r="E21" s="3"/>
      <c r="F21" s="8"/>
      <c r="G21" s="8"/>
    </row>
  </sheetData>
  <mergeCells count="3">
    <mergeCell ref="A3:H3"/>
    <mergeCell ref="A4:H4"/>
    <mergeCell ref="A1:H1"/>
  </mergeCells>
  <pageMargins left="0.31496062992125984" right="0.31496062992125984" top="0.55118110236220474" bottom="0.35433070866141736" header="0.31496062992125984" footer="0.31496062992125984"/>
  <pageSetup paperSize="9" scale="87" fitToHeight="2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08"/>
  <sheetViews>
    <sheetView zoomScale="120" zoomScaleNormal="120" workbookViewId="0">
      <selection activeCell="G93" sqref="G93"/>
    </sheetView>
  </sheetViews>
  <sheetFormatPr defaultRowHeight="15"/>
  <cols>
    <col min="1" max="1" width="6.28515625" customWidth="1"/>
    <col min="2" max="2" width="15.85546875" customWidth="1"/>
    <col min="3" max="4" width="12.7109375" customWidth="1"/>
    <col min="5" max="5" width="12.140625" customWidth="1"/>
    <col min="6" max="6" width="12.5703125" customWidth="1"/>
    <col min="7" max="7" width="11.28515625" customWidth="1"/>
    <col min="8" max="8" width="12" customWidth="1"/>
    <col min="9" max="9" width="10.5703125" customWidth="1"/>
    <col min="10" max="10" width="8" customWidth="1"/>
    <col min="11" max="11" width="10.28515625" customWidth="1"/>
    <col min="13" max="13" width="10" bestFit="1" customWidth="1"/>
  </cols>
  <sheetData>
    <row r="1" spans="1:22" ht="15" customHeight="1">
      <c r="A1" s="126" t="s">
        <v>40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s="28" customFormat="1" ht="15.75" customHeight="1" thickBot="1">
      <c r="A2" s="33" t="s">
        <v>32</v>
      </c>
      <c r="B2" s="33"/>
      <c r="C2" s="127" t="s">
        <v>36</v>
      </c>
      <c r="D2" s="127"/>
      <c r="E2" s="127"/>
      <c r="F2" s="127"/>
      <c r="G2" s="127"/>
      <c r="H2" s="127"/>
      <c r="I2" s="33"/>
      <c r="J2" s="33"/>
      <c r="K2" s="33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</row>
    <row r="3" spans="1:22" s="28" customFormat="1" ht="34.5" customHeight="1">
      <c r="A3" s="124" t="s">
        <v>2</v>
      </c>
      <c r="B3" s="116" t="s">
        <v>34</v>
      </c>
      <c r="C3" s="118" t="s">
        <v>0</v>
      </c>
      <c r="D3" s="119"/>
      <c r="E3" s="120"/>
      <c r="F3" s="121" t="s">
        <v>6</v>
      </c>
      <c r="G3" s="122"/>
      <c r="H3" s="123"/>
      <c r="I3" s="121" t="s">
        <v>1</v>
      </c>
      <c r="J3" s="122"/>
      <c r="K3" s="123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</row>
    <row r="4" spans="1:22" s="28" customFormat="1" ht="84">
      <c r="A4" s="125"/>
      <c r="B4" s="117"/>
      <c r="C4" s="16" t="s">
        <v>4</v>
      </c>
      <c r="D4" s="17" t="s">
        <v>3</v>
      </c>
      <c r="E4" s="18" t="s">
        <v>5</v>
      </c>
      <c r="F4" s="19" t="s">
        <v>13</v>
      </c>
      <c r="G4" s="17" t="s">
        <v>3</v>
      </c>
      <c r="H4" s="31" t="s">
        <v>7</v>
      </c>
      <c r="I4" s="19" t="s">
        <v>14</v>
      </c>
      <c r="J4" s="17" t="s">
        <v>3</v>
      </c>
      <c r="K4" s="18" t="s">
        <v>12</v>
      </c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</row>
    <row r="5" spans="1:22" s="28" customFormat="1" ht="12">
      <c r="A5" s="20">
        <v>211</v>
      </c>
      <c r="B5" s="35">
        <f>E5+H5+K5</f>
        <v>198405.69</v>
      </c>
      <c r="C5" s="36">
        <f>E5/D5</f>
        <v>1294.960081300813</v>
      </c>
      <c r="D5" s="43">
        <v>123</v>
      </c>
      <c r="E5" s="37">
        <v>159280.09</v>
      </c>
      <c r="F5" s="36">
        <f t="shared" ref="F5:F16" si="0">H5/G5</f>
        <v>318.0943089430894</v>
      </c>
      <c r="G5" s="43">
        <v>123</v>
      </c>
      <c r="H5" s="37">
        <v>39125.599999999999</v>
      </c>
      <c r="I5" s="36"/>
      <c r="J5" s="43"/>
      <c r="K5" s="37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</row>
    <row r="6" spans="1:22" s="28" customFormat="1" ht="12">
      <c r="A6" s="20">
        <v>213</v>
      </c>
      <c r="B6" s="35">
        <f t="shared" ref="B6:B15" si="1">E6+H6+K6</f>
        <v>59920.11</v>
      </c>
      <c r="C6" s="36">
        <f>E6/D6</f>
        <v>391.08829268292681</v>
      </c>
      <c r="D6" s="43">
        <v>123</v>
      </c>
      <c r="E6" s="37">
        <v>48103.86</v>
      </c>
      <c r="F6" s="36">
        <f t="shared" si="0"/>
        <v>96.067073170731703</v>
      </c>
      <c r="G6" s="43">
        <v>123</v>
      </c>
      <c r="H6" s="37">
        <v>11816.25</v>
      </c>
      <c r="I6" s="36"/>
      <c r="J6" s="43"/>
      <c r="K6" s="37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</row>
    <row r="7" spans="1:22" s="28" customFormat="1" ht="12">
      <c r="A7" s="20">
        <v>214</v>
      </c>
      <c r="B7" s="35">
        <f t="shared" si="1"/>
        <v>0</v>
      </c>
      <c r="C7" s="36"/>
      <c r="D7" s="43"/>
      <c r="E7" s="37"/>
      <c r="F7" s="36">
        <f t="shared" si="0"/>
        <v>0</v>
      </c>
      <c r="G7" s="43">
        <v>123</v>
      </c>
      <c r="H7" s="37"/>
      <c r="I7" s="36"/>
      <c r="J7" s="43"/>
      <c r="K7" s="37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</row>
    <row r="8" spans="1:22" s="28" customFormat="1" ht="12">
      <c r="A8" s="20">
        <v>221</v>
      </c>
      <c r="B8" s="35">
        <f t="shared" si="1"/>
        <v>124.5</v>
      </c>
      <c r="C8" s="36"/>
      <c r="D8" s="43"/>
      <c r="E8" s="37"/>
      <c r="F8" s="36">
        <f t="shared" si="0"/>
        <v>1.0121951219512195</v>
      </c>
      <c r="G8" s="43">
        <v>123</v>
      </c>
      <c r="H8" s="37">
        <v>124.5</v>
      </c>
      <c r="I8" s="36"/>
      <c r="J8" s="43"/>
      <c r="K8" s="37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</row>
    <row r="9" spans="1:22" s="28" customFormat="1" ht="12">
      <c r="A9" s="20">
        <v>222</v>
      </c>
      <c r="B9" s="35">
        <f t="shared" si="1"/>
        <v>0</v>
      </c>
      <c r="C9" s="36"/>
      <c r="D9" s="43"/>
      <c r="E9" s="37"/>
      <c r="F9" s="36">
        <f t="shared" si="0"/>
        <v>0</v>
      </c>
      <c r="G9" s="43">
        <v>123</v>
      </c>
      <c r="H9" s="37"/>
      <c r="I9" s="36"/>
      <c r="J9" s="43"/>
      <c r="K9" s="37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</row>
    <row r="10" spans="1:22" s="28" customFormat="1" ht="12">
      <c r="A10" s="20">
        <v>223</v>
      </c>
      <c r="B10" s="35">
        <f t="shared" si="1"/>
        <v>2614.75</v>
      </c>
      <c r="C10" s="36"/>
      <c r="D10" s="43"/>
      <c r="E10" s="37"/>
      <c r="F10" s="36">
        <f t="shared" si="0"/>
        <v>21.258130081300813</v>
      </c>
      <c r="G10" s="43">
        <v>123</v>
      </c>
      <c r="H10" s="37">
        <v>2614.75</v>
      </c>
      <c r="I10" s="36"/>
      <c r="J10" s="43"/>
      <c r="K10" s="37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</row>
    <row r="11" spans="1:22" s="28" customFormat="1" ht="12">
      <c r="A11" s="20">
        <v>225</v>
      </c>
      <c r="B11" s="35">
        <f t="shared" si="1"/>
        <v>415.33</v>
      </c>
      <c r="C11" s="36"/>
      <c r="D11" s="43"/>
      <c r="E11" s="37"/>
      <c r="F11" s="36">
        <f t="shared" si="0"/>
        <v>3.3766666666666665</v>
      </c>
      <c r="G11" s="43">
        <v>123</v>
      </c>
      <c r="H11" s="37">
        <v>415.33</v>
      </c>
      <c r="I11" s="36"/>
      <c r="J11" s="43"/>
      <c r="K11" s="37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</row>
    <row r="12" spans="1:22" s="28" customFormat="1" ht="12">
      <c r="A12" s="20">
        <v>226</v>
      </c>
      <c r="B12" s="35">
        <f t="shared" si="1"/>
        <v>0</v>
      </c>
      <c r="C12" s="36"/>
      <c r="D12" s="43"/>
      <c r="E12" s="37"/>
      <c r="F12" s="36">
        <f t="shared" si="0"/>
        <v>0</v>
      </c>
      <c r="G12" s="43">
        <v>123</v>
      </c>
      <c r="H12" s="37"/>
      <c r="I12" s="36"/>
      <c r="J12" s="43"/>
      <c r="K12" s="37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</row>
    <row r="13" spans="1:22" s="29" customFormat="1" ht="12">
      <c r="A13" s="23">
        <v>291</v>
      </c>
      <c r="B13" s="35">
        <f t="shared" si="1"/>
        <v>448.2</v>
      </c>
      <c r="C13" s="36"/>
      <c r="D13" s="43"/>
      <c r="E13" s="37"/>
      <c r="F13" s="36">
        <f t="shared" si="0"/>
        <v>3.6439024390243904</v>
      </c>
      <c r="G13" s="43">
        <v>123</v>
      </c>
      <c r="H13" s="37">
        <v>448.2</v>
      </c>
      <c r="I13" s="36"/>
      <c r="J13" s="43"/>
      <c r="K13" s="37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</row>
    <row r="14" spans="1:22" s="28" customFormat="1" ht="12">
      <c r="A14" s="20">
        <v>346</v>
      </c>
      <c r="B14" s="35">
        <f t="shared" si="1"/>
        <v>0</v>
      </c>
      <c r="C14" s="36"/>
      <c r="D14" s="43"/>
      <c r="E14" s="37"/>
      <c r="F14" s="36">
        <f t="shared" si="0"/>
        <v>0</v>
      </c>
      <c r="G14" s="43">
        <v>123</v>
      </c>
      <c r="H14" s="37">
        <v>0</v>
      </c>
      <c r="I14" s="36"/>
      <c r="J14" s="43"/>
      <c r="K14" s="37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</row>
    <row r="15" spans="1:22" s="28" customFormat="1" ht="12">
      <c r="A15" s="20">
        <v>349</v>
      </c>
      <c r="B15" s="35">
        <f t="shared" si="1"/>
        <v>0</v>
      </c>
      <c r="C15" s="36">
        <f>E15/D15</f>
        <v>0</v>
      </c>
      <c r="D15" s="43">
        <v>123</v>
      </c>
      <c r="E15" s="37"/>
      <c r="F15" s="36"/>
      <c r="G15" s="43"/>
      <c r="H15" s="37">
        <v>0</v>
      </c>
      <c r="I15" s="36"/>
      <c r="J15" s="43"/>
      <c r="K15" s="37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</row>
    <row r="16" spans="1:22" s="28" customFormat="1" ht="12">
      <c r="A16" s="25"/>
      <c r="B16" s="38">
        <f>SUM(B5:B15)</f>
        <v>261928.58</v>
      </c>
      <c r="C16" s="39">
        <f>E16/D16</f>
        <v>1686.04837398374</v>
      </c>
      <c r="D16" s="44">
        <v>123</v>
      </c>
      <c r="E16" s="38">
        <f>SUM(E5:E15)</f>
        <v>207383.95</v>
      </c>
      <c r="F16" s="39">
        <f t="shared" si="0"/>
        <v>443.45227642276421</v>
      </c>
      <c r="G16" s="44">
        <v>123</v>
      </c>
      <c r="H16" s="38">
        <f>SUM(H5:H15)</f>
        <v>54544.63</v>
      </c>
      <c r="I16" s="39"/>
      <c r="J16" s="44"/>
      <c r="K16" s="38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</row>
    <row r="17" spans="1:22" s="28" customFormat="1" ht="12.75" thickBot="1">
      <c r="A17" s="26"/>
      <c r="B17" s="40">
        <f>C16+F16</f>
        <v>2129.5006504065041</v>
      </c>
      <c r="C17" s="41"/>
      <c r="D17" s="45"/>
      <c r="E17" s="40"/>
      <c r="F17" s="41"/>
      <c r="G17" s="45"/>
      <c r="H17" s="40"/>
      <c r="I17" s="41"/>
      <c r="J17" s="45"/>
      <c r="K17" s="40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</row>
    <row r="18" spans="1:22" s="28" customFormat="1" ht="12.75" thickBot="1">
      <c r="A18" s="127" t="s">
        <v>37</v>
      </c>
      <c r="B18" s="127"/>
      <c r="C18" s="127"/>
      <c r="D18" s="127"/>
      <c r="E18" s="127"/>
      <c r="F18" s="127"/>
      <c r="G18" s="127"/>
      <c r="H18" s="127"/>
      <c r="I18" s="127"/>
      <c r="J18" s="127"/>
      <c r="K18" s="1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</row>
    <row r="19" spans="1:22" s="28" customFormat="1" ht="24.75" customHeight="1">
      <c r="A19" s="124" t="s">
        <v>2</v>
      </c>
      <c r="B19" s="116" t="s">
        <v>34</v>
      </c>
      <c r="C19" s="118" t="s">
        <v>0</v>
      </c>
      <c r="D19" s="119"/>
      <c r="E19" s="120"/>
      <c r="F19" s="121" t="s">
        <v>6</v>
      </c>
      <c r="G19" s="122"/>
      <c r="H19" s="123"/>
      <c r="I19" s="121" t="s">
        <v>1</v>
      </c>
      <c r="J19" s="122"/>
      <c r="K19" s="123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</row>
    <row r="20" spans="1:22" s="28" customFormat="1" ht="84">
      <c r="A20" s="125"/>
      <c r="B20" s="117"/>
      <c r="C20" s="16" t="s">
        <v>4</v>
      </c>
      <c r="D20" s="17" t="s">
        <v>3</v>
      </c>
      <c r="E20" s="18" t="s">
        <v>5</v>
      </c>
      <c r="F20" s="19" t="s">
        <v>13</v>
      </c>
      <c r="G20" s="17" t="s">
        <v>3</v>
      </c>
      <c r="H20" s="31" t="s">
        <v>7</v>
      </c>
      <c r="I20" s="19" t="s">
        <v>14</v>
      </c>
      <c r="J20" s="17" t="s">
        <v>3</v>
      </c>
      <c r="K20" s="18" t="s">
        <v>12</v>
      </c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</row>
    <row r="21" spans="1:22" s="28" customFormat="1" ht="12">
      <c r="A21" s="20">
        <v>211</v>
      </c>
      <c r="B21" s="35">
        <f>E21+H21+K21</f>
        <v>1114737.19</v>
      </c>
      <c r="C21" s="49">
        <f>E21/D21</f>
        <v>1296.9724927536233</v>
      </c>
      <c r="D21" s="50">
        <v>690</v>
      </c>
      <c r="E21" s="35">
        <v>894911.02</v>
      </c>
      <c r="F21" s="49">
        <f t="shared" ref="F21:F32" si="2">H21/G21</f>
        <v>318.58865217391309</v>
      </c>
      <c r="G21" s="50">
        <v>690</v>
      </c>
      <c r="H21" s="35">
        <v>219826.17</v>
      </c>
      <c r="I21" s="49"/>
      <c r="J21" s="50"/>
      <c r="K21" s="35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</row>
    <row r="22" spans="1:22" s="28" customFormat="1" ht="12">
      <c r="A22" s="20">
        <v>213</v>
      </c>
      <c r="B22" s="35">
        <f t="shared" ref="B22:B31" si="3">E22+H22+K22</f>
        <v>336659.56</v>
      </c>
      <c r="C22" s="49">
        <f>E22/D22</f>
        <v>391.69607246376808</v>
      </c>
      <c r="D22" s="50">
        <v>690</v>
      </c>
      <c r="E22" s="35">
        <v>270270.28999999998</v>
      </c>
      <c r="F22" s="49">
        <f t="shared" si="2"/>
        <v>96.216333333333338</v>
      </c>
      <c r="G22" s="50">
        <v>690</v>
      </c>
      <c r="H22" s="35">
        <v>66389.27</v>
      </c>
      <c r="I22" s="49"/>
      <c r="J22" s="50"/>
      <c r="K22" s="35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</row>
    <row r="23" spans="1:22" s="28" customFormat="1" ht="12">
      <c r="A23" s="20">
        <v>214</v>
      </c>
      <c r="B23" s="35">
        <f t="shared" si="3"/>
        <v>0</v>
      </c>
      <c r="C23" s="49"/>
      <c r="D23" s="50"/>
      <c r="E23" s="35"/>
      <c r="F23" s="49">
        <f t="shared" si="2"/>
        <v>0</v>
      </c>
      <c r="G23" s="50">
        <v>690</v>
      </c>
      <c r="H23" s="35"/>
      <c r="I23" s="49"/>
      <c r="J23" s="50"/>
      <c r="K23" s="35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</row>
    <row r="24" spans="1:22" s="28" customFormat="1" ht="12">
      <c r="A24" s="20">
        <v>221</v>
      </c>
      <c r="B24" s="35">
        <f t="shared" si="3"/>
        <v>699.5</v>
      </c>
      <c r="C24" s="49"/>
      <c r="D24" s="50"/>
      <c r="E24" s="35"/>
      <c r="F24" s="49">
        <f t="shared" si="2"/>
        <v>1.0137681159420291</v>
      </c>
      <c r="G24" s="50">
        <v>690</v>
      </c>
      <c r="H24" s="35">
        <v>699.5</v>
      </c>
      <c r="I24" s="49"/>
      <c r="J24" s="50"/>
      <c r="K24" s="35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22" s="28" customFormat="1" ht="12">
      <c r="A25" s="20">
        <v>222</v>
      </c>
      <c r="B25" s="35">
        <f t="shared" si="3"/>
        <v>0</v>
      </c>
      <c r="C25" s="49"/>
      <c r="D25" s="50"/>
      <c r="E25" s="35"/>
      <c r="F25" s="49">
        <f t="shared" si="2"/>
        <v>0</v>
      </c>
      <c r="G25" s="50">
        <v>690</v>
      </c>
      <c r="H25" s="35"/>
      <c r="I25" s="49"/>
      <c r="J25" s="50"/>
      <c r="K25" s="35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</row>
    <row r="26" spans="1:22" s="28" customFormat="1" ht="12">
      <c r="A26" s="20">
        <v>223</v>
      </c>
      <c r="B26" s="35">
        <f t="shared" si="3"/>
        <v>14690.9</v>
      </c>
      <c r="C26" s="49"/>
      <c r="D26" s="50"/>
      <c r="E26" s="35"/>
      <c r="F26" s="49">
        <f t="shared" si="2"/>
        <v>21.291159420289855</v>
      </c>
      <c r="G26" s="50">
        <v>690</v>
      </c>
      <c r="H26" s="35">
        <v>14690.9</v>
      </c>
      <c r="I26" s="36"/>
      <c r="J26" s="50"/>
      <c r="K26" s="35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</row>
    <row r="27" spans="1:22" s="28" customFormat="1" ht="12">
      <c r="A27" s="20">
        <v>225</v>
      </c>
      <c r="B27" s="35">
        <f t="shared" si="3"/>
        <v>2333.5300000000002</v>
      </c>
      <c r="C27" s="49"/>
      <c r="D27" s="50"/>
      <c r="E27" s="35"/>
      <c r="F27" s="49">
        <f t="shared" si="2"/>
        <v>3.3819275362318844</v>
      </c>
      <c r="G27" s="50">
        <v>690</v>
      </c>
      <c r="H27" s="35">
        <v>2333.5300000000002</v>
      </c>
      <c r="I27" s="49"/>
      <c r="J27" s="50"/>
      <c r="K27" s="35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</row>
    <row r="28" spans="1:22" s="28" customFormat="1" ht="12">
      <c r="A28" s="20">
        <v>226</v>
      </c>
      <c r="B28" s="35">
        <f t="shared" si="3"/>
        <v>0</v>
      </c>
      <c r="C28" s="49"/>
      <c r="D28" s="50"/>
      <c r="E28" s="35"/>
      <c r="F28" s="49">
        <f t="shared" si="2"/>
        <v>0</v>
      </c>
      <c r="G28" s="50">
        <v>690</v>
      </c>
      <c r="H28" s="35"/>
      <c r="I28" s="49"/>
      <c r="J28" s="50"/>
      <c r="K28" s="35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</row>
    <row r="29" spans="1:22" s="29" customFormat="1" ht="12">
      <c r="A29" s="23">
        <v>291</v>
      </c>
      <c r="B29" s="35">
        <f t="shared" si="3"/>
        <v>2518.1999999999998</v>
      </c>
      <c r="C29" s="49"/>
      <c r="D29" s="50"/>
      <c r="E29" s="35"/>
      <c r="F29" s="36">
        <f t="shared" si="2"/>
        <v>3.649565217391304</v>
      </c>
      <c r="G29" s="50">
        <v>690</v>
      </c>
      <c r="H29" s="35">
        <v>2518.1999999999998</v>
      </c>
      <c r="I29" s="49"/>
      <c r="J29" s="50"/>
      <c r="K29" s="35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</row>
    <row r="30" spans="1:22" s="28" customFormat="1" ht="12">
      <c r="A30" s="20">
        <v>346</v>
      </c>
      <c r="B30" s="35">
        <f t="shared" si="3"/>
        <v>0</v>
      </c>
      <c r="C30" s="49"/>
      <c r="D30" s="50"/>
      <c r="E30" s="35"/>
      <c r="F30" s="49">
        <f t="shared" si="2"/>
        <v>0</v>
      </c>
      <c r="G30" s="50">
        <v>690</v>
      </c>
      <c r="H30" s="35"/>
      <c r="I30" s="49"/>
      <c r="J30" s="50"/>
      <c r="K30" s="35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</row>
    <row r="31" spans="1:22" s="28" customFormat="1" ht="12">
      <c r="A31" s="20">
        <v>349</v>
      </c>
      <c r="B31" s="35">
        <f t="shared" si="3"/>
        <v>0</v>
      </c>
      <c r="C31" s="49"/>
      <c r="D31" s="50"/>
      <c r="E31" s="35"/>
      <c r="F31" s="49">
        <f t="shared" si="2"/>
        <v>0</v>
      </c>
      <c r="G31" s="50">
        <v>690</v>
      </c>
      <c r="H31" s="35"/>
      <c r="I31" s="49"/>
      <c r="J31" s="50"/>
      <c r="K31" s="35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</row>
    <row r="32" spans="1:22" s="28" customFormat="1" ht="12">
      <c r="A32" s="25"/>
      <c r="B32" s="38">
        <f>SUM(B21:B31)</f>
        <v>1471638.88</v>
      </c>
      <c r="C32" s="39">
        <f>E32/D32</f>
        <v>1688.6685652173915</v>
      </c>
      <c r="D32" s="44">
        <v>690</v>
      </c>
      <c r="E32" s="38">
        <f>SUM(E21:E31)</f>
        <v>1165181.31</v>
      </c>
      <c r="F32" s="39">
        <f t="shared" si="2"/>
        <v>444.14140579710153</v>
      </c>
      <c r="G32" s="44">
        <v>690</v>
      </c>
      <c r="H32" s="38">
        <f>SUM(H21:H31)</f>
        <v>306457.57000000007</v>
      </c>
      <c r="I32" s="39"/>
      <c r="J32" s="44"/>
      <c r="K32" s="38">
        <f>SUM(K21:K31)</f>
        <v>0</v>
      </c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</row>
    <row r="33" spans="1:22" s="28" customFormat="1" ht="12.75" thickBot="1">
      <c r="A33" s="26"/>
      <c r="B33" s="40">
        <f>C32+F32</f>
        <v>2132.8099710144929</v>
      </c>
      <c r="C33" s="41"/>
      <c r="D33" s="45"/>
      <c r="E33" s="40"/>
      <c r="F33" s="41"/>
      <c r="G33" s="45"/>
      <c r="H33" s="40"/>
      <c r="I33" s="41"/>
      <c r="J33" s="45"/>
      <c r="K33" s="40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</row>
    <row r="34" spans="1:22" s="28" customFormat="1" ht="12.75" thickBot="1">
      <c r="A34" s="127" t="s">
        <v>38</v>
      </c>
      <c r="B34" s="127"/>
      <c r="C34" s="127"/>
      <c r="D34" s="127"/>
      <c r="E34" s="127"/>
      <c r="F34" s="127"/>
      <c r="G34" s="127"/>
      <c r="H34" s="127"/>
      <c r="I34" s="127"/>
      <c r="J34" s="127"/>
      <c r="K34" s="1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</row>
    <row r="35" spans="1:22" s="28" customFormat="1" ht="21.75" customHeight="1">
      <c r="A35" s="124" t="s">
        <v>2</v>
      </c>
      <c r="B35" s="116" t="s">
        <v>34</v>
      </c>
      <c r="C35" s="118" t="s">
        <v>0</v>
      </c>
      <c r="D35" s="119"/>
      <c r="E35" s="120"/>
      <c r="F35" s="121" t="s">
        <v>6</v>
      </c>
      <c r="G35" s="122"/>
      <c r="H35" s="123"/>
      <c r="I35" s="121" t="s">
        <v>1</v>
      </c>
      <c r="J35" s="122"/>
      <c r="K35" s="123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</row>
    <row r="36" spans="1:22" s="28" customFormat="1" ht="84">
      <c r="A36" s="125"/>
      <c r="B36" s="117"/>
      <c r="C36" s="16" t="s">
        <v>4</v>
      </c>
      <c r="D36" s="17" t="s">
        <v>3</v>
      </c>
      <c r="E36" s="18" t="s">
        <v>5</v>
      </c>
      <c r="F36" s="19" t="s">
        <v>13</v>
      </c>
      <c r="G36" s="17" t="s">
        <v>3</v>
      </c>
      <c r="H36" s="31" t="s">
        <v>7</v>
      </c>
      <c r="I36" s="19" t="s">
        <v>14</v>
      </c>
      <c r="J36" s="17" t="s">
        <v>3</v>
      </c>
      <c r="K36" s="18" t="s">
        <v>12</v>
      </c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</row>
    <row r="37" spans="1:22" s="28" customFormat="1" ht="12">
      <c r="A37" s="20">
        <v>211</v>
      </c>
      <c r="B37" s="35">
        <f>E37+H37+K37</f>
        <v>323504.86</v>
      </c>
      <c r="C37" s="49">
        <f>E37/D37</f>
        <v>1298.5485000000001</v>
      </c>
      <c r="D37" s="50">
        <v>200</v>
      </c>
      <c r="E37" s="35">
        <v>259709.7</v>
      </c>
      <c r="F37" s="49">
        <f t="shared" ref="F37:F48" si="4">H37/G37</f>
        <v>318.97579999999999</v>
      </c>
      <c r="G37" s="50">
        <v>200</v>
      </c>
      <c r="H37" s="35">
        <v>63795.16</v>
      </c>
      <c r="I37" s="49"/>
      <c r="J37" s="50"/>
      <c r="K37" s="35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</row>
    <row r="38" spans="1:22" s="28" customFormat="1" ht="12">
      <c r="A38" s="20">
        <v>213</v>
      </c>
      <c r="B38" s="35">
        <f t="shared" ref="B38:B47" si="5">E38+H38+K38</f>
        <v>97701.06</v>
      </c>
      <c r="C38" s="49">
        <f>E38/D38</f>
        <v>392.17205000000001</v>
      </c>
      <c r="D38" s="50">
        <v>200</v>
      </c>
      <c r="E38" s="35">
        <v>78434.41</v>
      </c>
      <c r="F38" s="49">
        <f t="shared" si="4"/>
        <v>96.333250000000007</v>
      </c>
      <c r="G38" s="50">
        <v>200</v>
      </c>
      <c r="H38" s="35">
        <v>19266.650000000001</v>
      </c>
      <c r="I38" s="49"/>
      <c r="J38" s="50"/>
      <c r="K38" s="35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</row>
    <row r="39" spans="1:22" s="28" customFormat="1" ht="12">
      <c r="A39" s="20">
        <v>214</v>
      </c>
      <c r="B39" s="35">
        <f t="shared" si="5"/>
        <v>0</v>
      </c>
      <c r="C39" s="49"/>
      <c r="D39" s="50"/>
      <c r="E39" s="35"/>
      <c r="F39" s="49">
        <f t="shared" si="4"/>
        <v>0</v>
      </c>
      <c r="G39" s="50">
        <v>200</v>
      </c>
      <c r="H39" s="35"/>
      <c r="I39" s="49"/>
      <c r="J39" s="50"/>
      <c r="K39" s="35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</row>
    <row r="40" spans="1:22" s="28" customFormat="1" ht="12">
      <c r="A40" s="20">
        <v>221</v>
      </c>
      <c r="B40" s="35">
        <f t="shared" si="5"/>
        <v>203</v>
      </c>
      <c r="C40" s="49"/>
      <c r="D40" s="50"/>
      <c r="E40" s="35"/>
      <c r="F40" s="49">
        <f t="shared" si="4"/>
        <v>1.0149999999999999</v>
      </c>
      <c r="G40" s="50">
        <v>200</v>
      </c>
      <c r="H40" s="35">
        <v>203</v>
      </c>
      <c r="I40" s="49"/>
      <c r="J40" s="50"/>
      <c r="K40" s="35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</row>
    <row r="41" spans="1:22" s="28" customFormat="1" ht="12">
      <c r="A41" s="20">
        <v>222</v>
      </c>
      <c r="B41" s="35">
        <f t="shared" si="5"/>
        <v>0</v>
      </c>
      <c r="C41" s="49"/>
      <c r="D41" s="50"/>
      <c r="E41" s="35"/>
      <c r="F41" s="49">
        <f t="shared" si="4"/>
        <v>0</v>
      </c>
      <c r="G41" s="50">
        <v>200</v>
      </c>
      <c r="H41" s="35"/>
      <c r="I41" s="49"/>
      <c r="J41" s="50"/>
      <c r="K41" s="35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</row>
    <row r="42" spans="1:22" s="28" customFormat="1" ht="12">
      <c r="A42" s="20">
        <v>223</v>
      </c>
      <c r="B42" s="35">
        <f t="shared" si="5"/>
        <v>4263.41</v>
      </c>
      <c r="C42" s="49"/>
      <c r="D42" s="50"/>
      <c r="E42" s="35"/>
      <c r="F42" s="49">
        <f t="shared" si="4"/>
        <v>21.317049999999998</v>
      </c>
      <c r="G42" s="50">
        <v>200</v>
      </c>
      <c r="H42" s="35">
        <v>4263.41</v>
      </c>
      <c r="I42" s="36"/>
      <c r="J42" s="50"/>
      <c r="K42" s="35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</row>
    <row r="43" spans="1:22" s="28" customFormat="1" ht="12">
      <c r="A43" s="20">
        <v>225</v>
      </c>
      <c r="B43" s="35">
        <f t="shared" si="5"/>
        <v>677.21</v>
      </c>
      <c r="C43" s="49"/>
      <c r="D43" s="50"/>
      <c r="E43" s="35"/>
      <c r="F43" s="49">
        <f t="shared" si="4"/>
        <v>3.38605</v>
      </c>
      <c r="G43" s="50">
        <v>200</v>
      </c>
      <c r="H43" s="35">
        <v>677.21</v>
      </c>
      <c r="I43" s="49"/>
      <c r="J43" s="50"/>
      <c r="K43" s="35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</row>
    <row r="44" spans="1:22" s="28" customFormat="1" ht="12">
      <c r="A44" s="20">
        <v>226</v>
      </c>
      <c r="B44" s="35">
        <f t="shared" si="5"/>
        <v>0</v>
      </c>
      <c r="C44" s="49"/>
      <c r="D44" s="50"/>
      <c r="E44" s="35"/>
      <c r="F44" s="49">
        <f t="shared" si="4"/>
        <v>0</v>
      </c>
      <c r="G44" s="50">
        <v>200</v>
      </c>
      <c r="H44" s="35"/>
      <c r="I44" s="49"/>
      <c r="J44" s="50"/>
      <c r="K44" s="35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</row>
    <row r="45" spans="1:22" s="29" customFormat="1" ht="12">
      <c r="A45" s="23">
        <v>291</v>
      </c>
      <c r="B45" s="35">
        <f t="shared" si="5"/>
        <v>730.8</v>
      </c>
      <c r="C45" s="49"/>
      <c r="D45" s="50"/>
      <c r="E45" s="35"/>
      <c r="F45" s="36">
        <f t="shared" si="4"/>
        <v>3.6539999999999999</v>
      </c>
      <c r="G45" s="50">
        <v>200</v>
      </c>
      <c r="H45" s="35">
        <v>730.8</v>
      </c>
      <c r="I45" s="49"/>
      <c r="J45" s="50"/>
      <c r="K45" s="35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</row>
    <row r="46" spans="1:22" s="28" customFormat="1" ht="12">
      <c r="A46" s="20">
        <v>346</v>
      </c>
      <c r="B46" s="35">
        <f t="shared" si="5"/>
        <v>0</v>
      </c>
      <c r="C46" s="49"/>
      <c r="D46" s="50"/>
      <c r="E46" s="35"/>
      <c r="F46" s="49">
        <f t="shared" si="4"/>
        <v>0</v>
      </c>
      <c r="G46" s="50">
        <v>200</v>
      </c>
      <c r="H46" s="35">
        <v>0</v>
      </c>
      <c r="I46" s="49"/>
      <c r="J46" s="50"/>
      <c r="K46" s="35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</row>
    <row r="47" spans="1:22" s="28" customFormat="1" ht="12">
      <c r="A47" s="20">
        <v>349</v>
      </c>
      <c r="B47" s="35">
        <f t="shared" si="5"/>
        <v>0</v>
      </c>
      <c r="C47" s="49"/>
      <c r="D47" s="50"/>
      <c r="E47" s="35"/>
      <c r="F47" s="49">
        <f t="shared" si="4"/>
        <v>0</v>
      </c>
      <c r="G47" s="50">
        <v>200</v>
      </c>
      <c r="H47" s="35">
        <v>0</v>
      </c>
      <c r="I47" s="49"/>
      <c r="J47" s="50"/>
      <c r="K47" s="35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</row>
    <row r="48" spans="1:22" s="28" customFormat="1" ht="12">
      <c r="A48" s="25"/>
      <c r="B48" s="38">
        <f>SUM(B37:B47)</f>
        <v>427080.33999999997</v>
      </c>
      <c r="C48" s="39">
        <f>E48/D48</f>
        <v>1690.72055</v>
      </c>
      <c r="D48" s="44">
        <v>200</v>
      </c>
      <c r="E48" s="38">
        <f>SUM(E37:E47)</f>
        <v>338144.11</v>
      </c>
      <c r="F48" s="39">
        <f t="shared" si="4"/>
        <v>444.68115000000006</v>
      </c>
      <c r="G48" s="44">
        <v>200</v>
      </c>
      <c r="H48" s="38">
        <f>SUM(H37:H47)</f>
        <v>88936.23000000001</v>
      </c>
      <c r="I48" s="39"/>
      <c r="J48" s="44"/>
      <c r="K48" s="38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</row>
    <row r="49" spans="1:22" s="28" customFormat="1" ht="12.75" thickBot="1">
      <c r="A49" s="26"/>
      <c r="B49" s="40">
        <f>C48+F48</f>
        <v>2135.4016999999999</v>
      </c>
      <c r="C49" s="41"/>
      <c r="D49" s="45"/>
      <c r="E49" s="40"/>
      <c r="F49" s="41"/>
      <c r="G49" s="45"/>
      <c r="H49" s="40"/>
      <c r="I49" s="41"/>
      <c r="J49" s="45"/>
      <c r="K49" s="40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</row>
    <row r="50" spans="1:22" s="28" customFormat="1" ht="12.75" thickBot="1">
      <c r="A50" s="127" t="s">
        <v>16</v>
      </c>
      <c r="B50" s="127"/>
      <c r="C50" s="127"/>
      <c r="D50" s="127"/>
      <c r="E50" s="127"/>
      <c r="F50" s="127"/>
      <c r="G50" s="127"/>
      <c r="H50" s="127"/>
      <c r="I50" s="127"/>
      <c r="J50" s="127"/>
      <c r="K50" s="127"/>
    </row>
    <row r="51" spans="1:22" s="28" customFormat="1" ht="22.5" customHeight="1">
      <c r="A51" s="124" t="s">
        <v>2</v>
      </c>
      <c r="B51" s="116" t="s">
        <v>34</v>
      </c>
      <c r="C51" s="118" t="s">
        <v>0</v>
      </c>
      <c r="D51" s="119"/>
      <c r="E51" s="120"/>
      <c r="F51" s="121" t="s">
        <v>6</v>
      </c>
      <c r="G51" s="122"/>
      <c r="H51" s="123"/>
      <c r="I51" s="121" t="s">
        <v>1</v>
      </c>
      <c r="J51" s="122"/>
      <c r="K51" s="123"/>
    </row>
    <row r="52" spans="1:22" s="28" customFormat="1" ht="84">
      <c r="A52" s="125"/>
      <c r="B52" s="117"/>
      <c r="C52" s="16" t="s">
        <v>4</v>
      </c>
      <c r="D52" s="17" t="s">
        <v>3</v>
      </c>
      <c r="E52" s="18" t="s">
        <v>5</v>
      </c>
      <c r="F52" s="19" t="s">
        <v>13</v>
      </c>
      <c r="G52" s="17" t="s">
        <v>3</v>
      </c>
      <c r="H52" s="31" t="s">
        <v>7</v>
      </c>
      <c r="I52" s="19" t="s">
        <v>14</v>
      </c>
      <c r="J52" s="17" t="s">
        <v>3</v>
      </c>
      <c r="K52" s="18" t="s">
        <v>12</v>
      </c>
    </row>
    <row r="53" spans="1:22" s="28" customFormat="1" ht="12">
      <c r="A53" s="20">
        <v>211</v>
      </c>
      <c r="B53" s="35">
        <f>E53+H53+K53</f>
        <v>193624.83000000002</v>
      </c>
      <c r="C53" s="49">
        <f>E53/D53</f>
        <v>1295.3500833333335</v>
      </c>
      <c r="D53" s="50">
        <v>120</v>
      </c>
      <c r="E53" s="35">
        <v>155442.01</v>
      </c>
      <c r="F53" s="49">
        <f t="shared" ref="F53:F64" si="6">H53/G53</f>
        <v>318.19016666666664</v>
      </c>
      <c r="G53" s="50">
        <v>120</v>
      </c>
      <c r="H53" s="35">
        <v>38182.82</v>
      </c>
      <c r="I53" s="49"/>
      <c r="J53" s="50"/>
      <c r="K53" s="35"/>
    </row>
    <row r="54" spans="1:22" s="28" customFormat="1" ht="12">
      <c r="A54" s="20">
        <v>213</v>
      </c>
      <c r="B54" s="35">
        <f t="shared" ref="B54:B63" si="7">E54+H54+K54</f>
        <v>58476.25</v>
      </c>
      <c r="C54" s="49">
        <f>E54/D54</f>
        <v>391.20608333333337</v>
      </c>
      <c r="D54" s="50">
        <v>120</v>
      </c>
      <c r="E54" s="35">
        <v>46944.73</v>
      </c>
      <c r="F54" s="49">
        <f t="shared" si="6"/>
        <v>96.096000000000004</v>
      </c>
      <c r="G54" s="50">
        <v>120</v>
      </c>
      <c r="H54" s="35">
        <v>11531.52</v>
      </c>
      <c r="I54" s="49"/>
      <c r="J54" s="50"/>
      <c r="K54" s="35"/>
    </row>
    <row r="55" spans="1:22" s="28" customFormat="1" ht="12">
      <c r="A55" s="20">
        <v>214</v>
      </c>
      <c r="B55" s="35">
        <f t="shared" si="7"/>
        <v>0</v>
      </c>
      <c r="C55" s="49"/>
      <c r="D55" s="50"/>
      <c r="E55" s="35"/>
      <c r="F55" s="49">
        <f t="shared" si="6"/>
        <v>0</v>
      </c>
      <c r="G55" s="50">
        <v>120</v>
      </c>
      <c r="H55" s="35"/>
      <c r="I55" s="49"/>
      <c r="J55" s="50"/>
      <c r="K55" s="35"/>
    </row>
    <row r="56" spans="1:22" s="28" customFormat="1" ht="12">
      <c r="A56" s="20">
        <v>221</v>
      </c>
      <c r="B56" s="35">
        <f t="shared" si="7"/>
        <v>121.5</v>
      </c>
      <c r="C56" s="49"/>
      <c r="D56" s="50"/>
      <c r="E56" s="35"/>
      <c r="F56" s="49">
        <f t="shared" si="6"/>
        <v>1.0125</v>
      </c>
      <c r="G56" s="50">
        <v>120</v>
      </c>
      <c r="H56" s="35">
        <v>121.5</v>
      </c>
      <c r="I56" s="49"/>
      <c r="J56" s="50"/>
      <c r="K56" s="35"/>
    </row>
    <row r="57" spans="1:22" s="28" customFormat="1" ht="12">
      <c r="A57" s="20">
        <v>222</v>
      </c>
      <c r="B57" s="35">
        <f t="shared" si="7"/>
        <v>0</v>
      </c>
      <c r="C57" s="49"/>
      <c r="D57" s="50"/>
      <c r="E57" s="35"/>
      <c r="F57" s="49">
        <f t="shared" si="6"/>
        <v>0</v>
      </c>
      <c r="G57" s="50">
        <v>120</v>
      </c>
      <c r="H57" s="35"/>
      <c r="I57" s="49"/>
      <c r="J57" s="50"/>
      <c r="K57" s="35"/>
    </row>
    <row r="58" spans="1:22" s="28" customFormat="1" ht="12">
      <c r="A58" s="20">
        <v>223</v>
      </c>
      <c r="B58" s="35">
        <f t="shared" si="7"/>
        <v>2551.7399999999998</v>
      </c>
      <c r="C58" s="49"/>
      <c r="D58" s="50"/>
      <c r="E58" s="35"/>
      <c r="F58" s="49">
        <f t="shared" si="6"/>
        <v>21.264499999999998</v>
      </c>
      <c r="G58" s="50">
        <v>120</v>
      </c>
      <c r="H58" s="35">
        <v>2551.7399999999998</v>
      </c>
      <c r="I58" s="36"/>
      <c r="J58" s="50"/>
      <c r="K58" s="35"/>
    </row>
    <row r="59" spans="1:22" s="28" customFormat="1" ht="12">
      <c r="A59" s="20">
        <v>225</v>
      </c>
      <c r="B59" s="35">
        <f t="shared" si="7"/>
        <v>405.32</v>
      </c>
      <c r="C59" s="49"/>
      <c r="D59" s="50"/>
      <c r="E59" s="35"/>
      <c r="F59" s="49">
        <f t="shared" si="6"/>
        <v>3.3776666666666668</v>
      </c>
      <c r="G59" s="50">
        <v>120</v>
      </c>
      <c r="H59" s="35">
        <v>405.32</v>
      </c>
      <c r="I59" s="49"/>
      <c r="J59" s="50"/>
      <c r="K59" s="35"/>
    </row>
    <row r="60" spans="1:22" s="28" customFormat="1" ht="12">
      <c r="A60" s="20">
        <v>226</v>
      </c>
      <c r="B60" s="35">
        <f t="shared" si="7"/>
        <v>0</v>
      </c>
      <c r="C60" s="49"/>
      <c r="D60" s="50"/>
      <c r="E60" s="35"/>
      <c r="F60" s="49">
        <f t="shared" si="6"/>
        <v>0</v>
      </c>
      <c r="G60" s="50">
        <v>120</v>
      </c>
      <c r="H60" s="35"/>
      <c r="I60" s="49"/>
      <c r="J60" s="50"/>
      <c r="K60" s="35"/>
    </row>
    <row r="61" spans="1:22" s="28" customFormat="1" ht="12">
      <c r="A61" s="23">
        <v>291</v>
      </c>
      <c r="B61" s="35">
        <f t="shared" si="7"/>
        <v>437.4</v>
      </c>
      <c r="C61" s="49"/>
      <c r="D61" s="50"/>
      <c r="E61" s="35"/>
      <c r="F61" s="36">
        <f t="shared" si="6"/>
        <v>3.645</v>
      </c>
      <c r="G61" s="50">
        <v>120</v>
      </c>
      <c r="H61" s="35">
        <v>437.4</v>
      </c>
      <c r="I61" s="49"/>
      <c r="J61" s="50"/>
      <c r="K61" s="35"/>
    </row>
    <row r="62" spans="1:22" s="28" customFormat="1" ht="12">
      <c r="A62" s="20">
        <v>346</v>
      </c>
      <c r="B62" s="35">
        <f t="shared" si="7"/>
        <v>0</v>
      </c>
      <c r="C62" s="49"/>
      <c r="D62" s="50"/>
      <c r="E62" s="35"/>
      <c r="F62" s="49">
        <f t="shared" si="6"/>
        <v>0</v>
      </c>
      <c r="G62" s="50">
        <v>120</v>
      </c>
      <c r="H62" s="35">
        <v>0</v>
      </c>
      <c r="I62" s="49"/>
      <c r="J62" s="50"/>
      <c r="K62" s="35"/>
    </row>
    <row r="63" spans="1:22" s="28" customFormat="1" ht="12">
      <c r="A63" s="20">
        <v>349</v>
      </c>
      <c r="B63" s="35">
        <f t="shared" si="7"/>
        <v>0</v>
      </c>
      <c r="C63" s="49"/>
      <c r="D63" s="50"/>
      <c r="E63" s="35"/>
      <c r="F63" s="49">
        <f t="shared" si="6"/>
        <v>0</v>
      </c>
      <c r="G63" s="50">
        <v>120</v>
      </c>
      <c r="H63" s="35">
        <v>0</v>
      </c>
      <c r="I63" s="49"/>
      <c r="J63" s="50"/>
      <c r="K63" s="35"/>
    </row>
    <row r="64" spans="1:22" s="28" customFormat="1" ht="12">
      <c r="A64" s="25"/>
      <c r="B64" s="38">
        <f>SUM(B53:B63)</f>
        <v>255617.04</v>
      </c>
      <c r="C64" s="39">
        <f>E64/D64</f>
        <v>1686.5561666666667</v>
      </c>
      <c r="D64" s="44">
        <v>120</v>
      </c>
      <c r="E64" s="38">
        <f>SUM(E53:E63)</f>
        <v>202386.74000000002</v>
      </c>
      <c r="F64" s="39">
        <f t="shared" si="6"/>
        <v>443.58583333333331</v>
      </c>
      <c r="G64" s="44">
        <v>120</v>
      </c>
      <c r="H64" s="38">
        <f>SUM(H53:H63)</f>
        <v>53230.299999999996</v>
      </c>
      <c r="I64" s="39"/>
      <c r="J64" s="44"/>
      <c r="K64" s="38"/>
    </row>
    <row r="65" spans="1:13" s="28" customFormat="1" ht="12.75" thickBot="1">
      <c r="A65" s="26"/>
      <c r="B65" s="40">
        <f>C64+F64</f>
        <v>2130.1419999999998</v>
      </c>
      <c r="C65" s="41"/>
      <c r="D65" s="45"/>
      <c r="E65" s="40"/>
      <c r="F65" s="41"/>
      <c r="G65" s="45"/>
      <c r="H65" s="40"/>
      <c r="I65" s="41"/>
      <c r="J65" s="45"/>
      <c r="K65" s="40"/>
    </row>
    <row r="66" spans="1:13" s="28" customFormat="1" ht="12.75" thickBot="1">
      <c r="A66" s="127" t="s">
        <v>15</v>
      </c>
      <c r="B66" s="127"/>
      <c r="C66" s="127"/>
      <c r="D66" s="127"/>
      <c r="E66" s="127"/>
      <c r="F66" s="127"/>
      <c r="G66" s="127"/>
      <c r="H66" s="127"/>
      <c r="I66" s="127"/>
      <c r="J66" s="127"/>
      <c r="K66" s="127"/>
    </row>
    <row r="67" spans="1:13" s="28" customFormat="1" ht="25.5" customHeight="1">
      <c r="A67" s="124" t="s">
        <v>2</v>
      </c>
      <c r="B67" s="116" t="s">
        <v>34</v>
      </c>
      <c r="C67" s="118" t="s">
        <v>0</v>
      </c>
      <c r="D67" s="119"/>
      <c r="E67" s="120"/>
      <c r="F67" s="121" t="s">
        <v>6</v>
      </c>
      <c r="G67" s="122"/>
      <c r="H67" s="123"/>
      <c r="I67" s="121" t="s">
        <v>1</v>
      </c>
      <c r="J67" s="122"/>
      <c r="K67" s="123"/>
    </row>
    <row r="68" spans="1:13" s="28" customFormat="1" ht="84">
      <c r="A68" s="125"/>
      <c r="B68" s="117"/>
      <c r="C68" s="16" t="s">
        <v>4</v>
      </c>
      <c r="D68" s="17" t="s">
        <v>3</v>
      </c>
      <c r="E68" s="18" t="s">
        <v>5</v>
      </c>
      <c r="F68" s="19" t="s">
        <v>13</v>
      </c>
      <c r="G68" s="17" t="s">
        <v>3</v>
      </c>
      <c r="H68" s="31" t="s">
        <v>7</v>
      </c>
      <c r="I68" s="19" t="s">
        <v>14</v>
      </c>
      <c r="J68" s="17" t="s">
        <v>3</v>
      </c>
      <c r="K68" s="18" t="s">
        <v>12</v>
      </c>
    </row>
    <row r="69" spans="1:13" s="28" customFormat="1" ht="12">
      <c r="A69" s="20">
        <v>211</v>
      </c>
      <c r="B69" s="35">
        <f>E69+H69</f>
        <v>6137827.4300000006</v>
      </c>
      <c r="C69" s="49">
        <f>E69/D69</f>
        <v>1296.696805263158</v>
      </c>
      <c r="D69" s="50">
        <v>3800</v>
      </c>
      <c r="E69" s="35">
        <v>4927447.8600000003</v>
      </c>
      <c r="F69" s="49">
        <f t="shared" ref="F69:F81" si="8">H69/G69</f>
        <v>318.52093947368422</v>
      </c>
      <c r="G69" s="50">
        <v>3800</v>
      </c>
      <c r="H69" s="35">
        <v>1210379.57</v>
      </c>
      <c r="I69" s="49"/>
      <c r="J69" s="50"/>
      <c r="K69" s="35"/>
    </row>
    <row r="70" spans="1:13" s="28" customFormat="1" ht="12">
      <c r="A70" s="20">
        <v>213</v>
      </c>
      <c r="B70" s="35">
        <f t="shared" ref="B70:B80" si="9">E70+H70</f>
        <v>1853673.02</v>
      </c>
      <c r="C70" s="49">
        <f>E70/D70</f>
        <v>391.6128157894737</v>
      </c>
      <c r="D70" s="50">
        <v>3800</v>
      </c>
      <c r="E70" s="35">
        <v>1488128.7</v>
      </c>
      <c r="F70" s="49">
        <f t="shared" si="8"/>
        <v>96.195873684210525</v>
      </c>
      <c r="G70" s="50">
        <v>3800</v>
      </c>
      <c r="H70" s="35">
        <v>365544.32</v>
      </c>
      <c r="I70" s="49"/>
      <c r="J70" s="50"/>
      <c r="K70" s="35"/>
      <c r="M70" s="30"/>
    </row>
    <row r="71" spans="1:13" s="28" customFormat="1" ht="12">
      <c r="A71" s="20">
        <v>214</v>
      </c>
      <c r="B71" s="35">
        <f t="shared" si="9"/>
        <v>0</v>
      </c>
      <c r="C71" s="49"/>
      <c r="D71" s="50"/>
      <c r="E71" s="35"/>
      <c r="F71" s="49">
        <f t="shared" si="8"/>
        <v>0</v>
      </c>
      <c r="G71" s="50">
        <v>3800</v>
      </c>
      <c r="H71" s="35"/>
      <c r="I71" s="49"/>
      <c r="J71" s="50"/>
      <c r="K71" s="35"/>
      <c r="M71" s="30"/>
    </row>
    <row r="72" spans="1:13" s="28" customFormat="1" ht="12">
      <c r="A72" s="20">
        <v>221</v>
      </c>
      <c r="B72" s="35">
        <f t="shared" si="9"/>
        <v>3851.5</v>
      </c>
      <c r="C72" s="49"/>
      <c r="D72" s="50"/>
      <c r="E72" s="35"/>
      <c r="F72" s="49">
        <f t="shared" si="8"/>
        <v>1.0135526315789474</v>
      </c>
      <c r="G72" s="50">
        <v>3800</v>
      </c>
      <c r="H72" s="35">
        <v>3851.5</v>
      </c>
      <c r="I72" s="49"/>
      <c r="J72" s="50"/>
      <c r="K72" s="35"/>
    </row>
    <row r="73" spans="1:13" s="28" customFormat="1" ht="12">
      <c r="A73" s="20">
        <v>222</v>
      </c>
      <c r="B73" s="35">
        <f t="shared" si="9"/>
        <v>0</v>
      </c>
      <c r="C73" s="49"/>
      <c r="D73" s="50"/>
      <c r="E73" s="35"/>
      <c r="F73" s="49">
        <f t="shared" si="8"/>
        <v>0</v>
      </c>
      <c r="G73" s="50">
        <v>3800</v>
      </c>
      <c r="H73" s="35"/>
      <c r="I73" s="49"/>
      <c r="J73" s="50"/>
      <c r="K73" s="35"/>
    </row>
    <row r="74" spans="1:13" s="28" customFormat="1" ht="12">
      <c r="A74" s="20">
        <v>223</v>
      </c>
      <c r="B74" s="35">
        <f t="shared" si="9"/>
        <v>80889.2</v>
      </c>
      <c r="C74" s="49"/>
      <c r="D74" s="50"/>
      <c r="E74" s="35"/>
      <c r="F74" s="49">
        <f t="shared" si="8"/>
        <v>21.286631578947368</v>
      </c>
      <c r="G74" s="50">
        <v>3800</v>
      </c>
      <c r="H74" s="35">
        <v>80889.2</v>
      </c>
      <c r="I74" s="36"/>
      <c r="J74" s="50"/>
      <c r="K74" s="35"/>
    </row>
    <row r="75" spans="1:13" s="28" customFormat="1" ht="12">
      <c r="A75" s="20">
        <v>224</v>
      </c>
      <c r="B75" s="35">
        <f t="shared" si="9"/>
        <v>0</v>
      </c>
      <c r="C75" s="49"/>
      <c r="D75" s="50"/>
      <c r="E75" s="35"/>
      <c r="F75" s="49">
        <f t="shared" si="8"/>
        <v>0</v>
      </c>
      <c r="G75" s="50">
        <v>3800</v>
      </c>
      <c r="H75" s="35"/>
      <c r="I75" s="36"/>
      <c r="J75" s="50"/>
      <c r="K75" s="35"/>
      <c r="M75" s="30"/>
    </row>
    <row r="76" spans="1:13" s="28" customFormat="1" ht="12">
      <c r="A76" s="20">
        <v>225</v>
      </c>
      <c r="B76" s="35">
        <f t="shared" si="9"/>
        <v>12848.61</v>
      </c>
      <c r="C76" s="49"/>
      <c r="D76" s="50"/>
      <c r="E76" s="35"/>
      <c r="F76" s="49">
        <f t="shared" si="8"/>
        <v>3.3812131578947371</v>
      </c>
      <c r="G76" s="50">
        <v>3800</v>
      </c>
      <c r="H76" s="35">
        <v>12848.61</v>
      </c>
      <c r="I76" s="49"/>
      <c r="J76" s="50"/>
      <c r="K76" s="35"/>
      <c r="M76" s="30"/>
    </row>
    <row r="77" spans="1:13" s="28" customFormat="1" ht="12">
      <c r="A77" s="20">
        <v>226</v>
      </c>
      <c r="B77" s="35">
        <f t="shared" si="9"/>
        <v>0</v>
      </c>
      <c r="C77" s="49"/>
      <c r="D77" s="50"/>
      <c r="E77" s="35"/>
      <c r="F77" s="49">
        <f t="shared" si="8"/>
        <v>0</v>
      </c>
      <c r="G77" s="50">
        <v>3800</v>
      </c>
      <c r="H77" s="35"/>
      <c r="I77" s="49"/>
      <c r="J77" s="50"/>
      <c r="K77" s="35"/>
    </row>
    <row r="78" spans="1:13" s="28" customFormat="1" ht="12">
      <c r="A78" s="23">
        <v>291</v>
      </c>
      <c r="B78" s="35">
        <f t="shared" si="9"/>
        <v>13865.4</v>
      </c>
      <c r="C78" s="49"/>
      <c r="D78" s="50"/>
      <c r="E78" s="35"/>
      <c r="F78" s="36">
        <f t="shared" si="8"/>
        <v>3.6487894736842104</v>
      </c>
      <c r="G78" s="50">
        <v>3800</v>
      </c>
      <c r="H78" s="35">
        <v>13865.4</v>
      </c>
      <c r="I78" s="49"/>
      <c r="J78" s="50"/>
      <c r="K78" s="35"/>
    </row>
    <row r="79" spans="1:13" s="28" customFormat="1" ht="12">
      <c r="A79" s="20">
        <v>346</v>
      </c>
      <c r="B79" s="35">
        <f t="shared" si="9"/>
        <v>0</v>
      </c>
      <c r="C79" s="49">
        <f>E79/D79</f>
        <v>0</v>
      </c>
      <c r="D79" s="50">
        <v>3800</v>
      </c>
      <c r="E79" s="35"/>
      <c r="F79" s="49">
        <f t="shared" si="8"/>
        <v>0</v>
      </c>
      <c r="G79" s="50">
        <v>3800</v>
      </c>
      <c r="H79" s="35">
        <v>0</v>
      </c>
      <c r="I79" s="49"/>
      <c r="J79" s="50"/>
      <c r="K79" s="35"/>
    </row>
    <row r="80" spans="1:13" s="28" customFormat="1" ht="12">
      <c r="A80" s="20">
        <v>349</v>
      </c>
      <c r="B80" s="35">
        <f t="shared" si="9"/>
        <v>10000</v>
      </c>
      <c r="C80" s="49">
        <f>E80/D80</f>
        <v>0</v>
      </c>
      <c r="D80" s="50">
        <v>3800</v>
      </c>
      <c r="E80" s="35"/>
      <c r="F80" s="49">
        <f t="shared" si="8"/>
        <v>2.6315789473684212</v>
      </c>
      <c r="G80" s="50">
        <v>3800</v>
      </c>
      <c r="H80" s="35">
        <v>10000</v>
      </c>
      <c r="I80" s="49"/>
      <c r="J80" s="50"/>
      <c r="K80" s="35"/>
    </row>
    <row r="81" spans="1:11" s="28" customFormat="1" ht="12">
      <c r="A81" s="25"/>
      <c r="B81" s="38">
        <f>SUM(B69:B80)</f>
        <v>8112955.160000002</v>
      </c>
      <c r="C81" s="39">
        <f>E81/D81</f>
        <v>1688.3096210526317</v>
      </c>
      <c r="D81" s="44">
        <v>3800</v>
      </c>
      <c r="E81" s="38">
        <f>SUM(E69:E80)</f>
        <v>6415576.5600000005</v>
      </c>
      <c r="F81" s="39">
        <f t="shared" si="8"/>
        <v>446.67857894736846</v>
      </c>
      <c r="G81" s="44">
        <v>3800</v>
      </c>
      <c r="H81" s="38">
        <f>SUM(H69:H80)</f>
        <v>1697378.6</v>
      </c>
      <c r="I81" s="39"/>
      <c r="J81" s="44"/>
      <c r="K81" s="38"/>
    </row>
    <row r="82" spans="1:11" s="28" customFormat="1" ht="12.75" thickBot="1">
      <c r="A82" s="26"/>
      <c r="B82" s="40">
        <f>C81+F81</f>
        <v>2134.9882000000002</v>
      </c>
      <c r="C82" s="41"/>
      <c r="D82" s="42"/>
      <c r="E82" s="40"/>
      <c r="F82" s="41"/>
      <c r="G82" s="45"/>
      <c r="H82" s="40"/>
      <c r="I82" s="41"/>
      <c r="J82" s="45"/>
      <c r="K82" s="40"/>
    </row>
    <row r="83" spans="1:11" s="28" customFormat="1" ht="12"/>
    <row r="84" spans="1:11">
      <c r="B84" t="s">
        <v>39</v>
      </c>
    </row>
    <row r="85" spans="1:11">
      <c r="A85" s="46">
        <v>211</v>
      </c>
      <c r="B85" s="47">
        <f>B69+B53+B37+B21+B5</f>
        <v>7968100.0000000009</v>
      </c>
      <c r="C85" s="47"/>
      <c r="D85" s="47"/>
      <c r="E85" s="47"/>
      <c r="F85" s="47"/>
      <c r="G85" s="47"/>
      <c r="H85" s="47"/>
      <c r="I85" s="46"/>
      <c r="J85" s="46"/>
      <c r="K85" s="46"/>
    </row>
    <row r="86" spans="1:11">
      <c r="A86" s="46">
        <v>213</v>
      </c>
      <c r="B86" s="48">
        <f>B70+B54+B38+B22+B6</f>
        <v>2406430</v>
      </c>
      <c r="C86" s="46"/>
      <c r="D86" s="46"/>
      <c r="E86" s="46"/>
      <c r="F86" s="46"/>
      <c r="G86" s="46"/>
      <c r="H86" s="46"/>
      <c r="I86" s="46"/>
      <c r="J86" s="46"/>
      <c r="K86" s="46"/>
    </row>
    <row r="87" spans="1:11">
      <c r="A87" s="46">
        <v>214</v>
      </c>
      <c r="B87" s="48">
        <f>B71+B55+B39+B23+B7</f>
        <v>0</v>
      </c>
      <c r="C87" s="46"/>
      <c r="D87" s="46"/>
      <c r="E87" s="46"/>
      <c r="F87" s="46"/>
      <c r="G87" s="46"/>
      <c r="H87" s="46"/>
      <c r="I87" s="46"/>
      <c r="J87" s="46"/>
      <c r="K87" s="46"/>
    </row>
    <row r="88" spans="1:11">
      <c r="A88" s="46">
        <v>221</v>
      </c>
      <c r="B88" s="48">
        <f>B72+B56+B40+B24+B8</f>
        <v>5000</v>
      </c>
      <c r="C88" s="46"/>
      <c r="D88" s="46"/>
      <c r="E88" s="46"/>
      <c r="F88" s="46"/>
      <c r="G88" s="46"/>
      <c r="H88" s="46"/>
      <c r="I88" s="46"/>
      <c r="J88" s="46"/>
      <c r="K88" s="46"/>
    </row>
    <row r="89" spans="1:11">
      <c r="A89" s="46">
        <v>222</v>
      </c>
      <c r="B89" s="48">
        <f>B73+B57+B41+B25+B9</f>
        <v>0</v>
      </c>
      <c r="C89" s="46"/>
      <c r="D89" s="46"/>
      <c r="E89" s="46"/>
      <c r="F89" s="46"/>
      <c r="G89" s="46"/>
      <c r="H89" s="46"/>
      <c r="I89" s="46"/>
      <c r="J89" s="46"/>
      <c r="K89" s="46"/>
    </row>
    <row r="90" spans="1:11">
      <c r="A90" s="46">
        <v>223</v>
      </c>
      <c r="B90" s="48">
        <f>B10+B26+B42+B58+B74</f>
        <v>105010</v>
      </c>
      <c r="C90" s="46"/>
      <c r="D90" s="46"/>
      <c r="E90" s="46"/>
      <c r="F90" s="46"/>
      <c r="G90" s="46"/>
      <c r="H90" s="46"/>
      <c r="I90" s="46"/>
      <c r="J90" s="46"/>
      <c r="K90" s="46"/>
    </row>
    <row r="91" spans="1:11">
      <c r="A91" s="46">
        <v>224</v>
      </c>
      <c r="B91" s="48">
        <f>B75</f>
        <v>0</v>
      </c>
      <c r="C91" s="46"/>
      <c r="D91" s="46"/>
      <c r="E91" s="46"/>
      <c r="F91" s="46"/>
      <c r="G91" s="46"/>
      <c r="H91" s="46"/>
      <c r="I91" s="46"/>
      <c r="J91" s="46"/>
      <c r="K91" s="46"/>
    </row>
    <row r="92" spans="1:11">
      <c r="A92" s="46">
        <v>225</v>
      </c>
      <c r="B92" s="48">
        <f>B76+B59+B43+B27+B11</f>
        <v>16680</v>
      </c>
      <c r="C92" s="46"/>
      <c r="D92" s="46"/>
      <c r="E92" s="46"/>
      <c r="F92" s="46"/>
      <c r="G92" s="46"/>
      <c r="H92" s="46"/>
      <c r="I92" s="46"/>
      <c r="J92" s="46"/>
      <c r="K92" s="46"/>
    </row>
    <row r="93" spans="1:11">
      <c r="A93" s="46">
        <v>226</v>
      </c>
      <c r="B93" s="48">
        <f>B77+B60+B44+B28+B12</f>
        <v>0</v>
      </c>
      <c r="C93" s="46"/>
      <c r="D93" s="46"/>
      <c r="E93" s="46"/>
      <c r="F93" s="46"/>
      <c r="G93" s="46"/>
      <c r="H93" s="46"/>
      <c r="I93" s="46"/>
      <c r="J93" s="46"/>
      <c r="K93" s="46"/>
    </row>
    <row r="94" spans="1:11">
      <c r="A94" s="46">
        <v>291</v>
      </c>
      <c r="B94" s="48">
        <f>B78+B61+B45+B29+B13</f>
        <v>18000</v>
      </c>
      <c r="C94" s="46"/>
      <c r="D94" s="46"/>
      <c r="E94" s="46"/>
      <c r="F94" s="46"/>
      <c r="G94" s="46"/>
      <c r="H94" s="46"/>
      <c r="I94" s="46"/>
      <c r="J94" s="46"/>
      <c r="K94" s="46"/>
    </row>
    <row r="95" spans="1:11">
      <c r="A95" s="46">
        <v>346</v>
      </c>
      <c r="B95" s="48">
        <f>B79+B62+B46+B30+B14</f>
        <v>0</v>
      </c>
      <c r="C95" s="46"/>
      <c r="D95" s="46"/>
      <c r="E95" s="46"/>
      <c r="F95" s="46"/>
      <c r="G95" s="46"/>
      <c r="H95" s="46"/>
      <c r="I95" s="46"/>
      <c r="J95" s="46"/>
      <c r="K95" s="46"/>
    </row>
    <row r="96" spans="1:11">
      <c r="A96" s="46">
        <v>349</v>
      </c>
      <c r="B96" s="48">
        <f>B80+B63+B47+B31+B15</f>
        <v>10000</v>
      </c>
      <c r="C96" s="46"/>
      <c r="D96" s="46"/>
      <c r="E96" s="46"/>
      <c r="F96" s="46"/>
      <c r="G96" s="46"/>
      <c r="H96" s="46"/>
      <c r="I96" s="46"/>
      <c r="J96" s="46"/>
      <c r="K96" s="46"/>
    </row>
    <row r="97" spans="1:11">
      <c r="A97" s="46"/>
      <c r="B97" s="51">
        <f>SUM(B85:B96)</f>
        <v>10529220</v>
      </c>
      <c r="C97" s="46"/>
      <c r="D97" s="46"/>
      <c r="E97" s="46"/>
      <c r="F97" s="46"/>
      <c r="G97" s="46"/>
      <c r="H97" s="46"/>
      <c r="I97" s="46"/>
      <c r="J97" s="46"/>
      <c r="K97" s="46"/>
    </row>
    <row r="98" spans="1:11">
      <c r="A98" s="46"/>
      <c r="B98" s="46"/>
      <c r="C98" s="46"/>
      <c r="D98" s="46"/>
      <c r="E98" s="46"/>
      <c r="F98" s="46"/>
      <c r="G98" s="46"/>
      <c r="H98" s="46"/>
      <c r="I98" s="46"/>
      <c r="J98" s="46"/>
      <c r="K98" s="46"/>
    </row>
    <row r="99" spans="1:11">
      <c r="A99" s="46"/>
      <c r="B99" s="46"/>
      <c r="C99" s="46"/>
      <c r="D99" s="46"/>
      <c r="E99" s="46"/>
      <c r="F99" s="46"/>
      <c r="G99" s="46"/>
      <c r="H99" s="46"/>
      <c r="I99" s="46"/>
      <c r="J99" s="46"/>
      <c r="K99" s="46"/>
    </row>
    <row r="100" spans="1:11">
      <c r="A100" s="46"/>
      <c r="B100" s="46"/>
      <c r="C100" s="46"/>
      <c r="D100" s="46"/>
      <c r="E100" s="46"/>
      <c r="F100" s="46"/>
      <c r="G100" s="46"/>
      <c r="H100" s="46"/>
      <c r="I100" s="46"/>
      <c r="J100" s="46"/>
      <c r="K100" s="46"/>
    </row>
    <row r="101" spans="1:11">
      <c r="A101" s="46"/>
      <c r="B101" s="46"/>
      <c r="C101" s="46"/>
      <c r="D101" s="46"/>
      <c r="E101" s="46"/>
      <c r="F101" s="46"/>
      <c r="G101" s="46"/>
      <c r="H101" s="46"/>
      <c r="I101" s="46"/>
      <c r="J101" s="46"/>
      <c r="K101" s="46"/>
    </row>
    <row r="102" spans="1:11">
      <c r="A102" s="46"/>
      <c r="B102" s="46"/>
      <c r="C102" s="46"/>
      <c r="D102" s="46"/>
      <c r="E102" s="46"/>
      <c r="F102" s="46"/>
      <c r="G102" s="46"/>
      <c r="H102" s="46"/>
      <c r="I102" s="46"/>
      <c r="J102" s="46"/>
      <c r="K102" s="46"/>
    </row>
    <row r="103" spans="1:11">
      <c r="A103" s="46"/>
      <c r="B103" s="46"/>
      <c r="C103" s="46"/>
      <c r="D103" s="46"/>
      <c r="E103" s="46"/>
      <c r="F103" s="46"/>
      <c r="G103" s="46"/>
      <c r="H103" s="46"/>
      <c r="I103" s="46"/>
      <c r="J103" s="46"/>
      <c r="K103" s="46"/>
    </row>
    <row r="104" spans="1:11">
      <c r="A104" s="46"/>
      <c r="B104" s="46"/>
      <c r="C104" s="46"/>
      <c r="D104" s="46"/>
      <c r="E104" s="46"/>
      <c r="F104" s="46"/>
      <c r="G104" s="46"/>
      <c r="H104" s="46"/>
      <c r="I104" s="46"/>
      <c r="J104" s="46"/>
      <c r="K104" s="46"/>
    </row>
    <row r="105" spans="1:11">
      <c r="A105" s="46"/>
      <c r="B105" s="46"/>
      <c r="C105" s="46"/>
      <c r="D105" s="46"/>
      <c r="E105" s="46"/>
      <c r="F105" s="46"/>
      <c r="G105" s="46"/>
      <c r="H105" s="46"/>
      <c r="I105" s="46"/>
      <c r="J105" s="46"/>
      <c r="K105" s="46"/>
    </row>
    <row r="106" spans="1:11">
      <c r="A106" s="46"/>
      <c r="B106" s="46"/>
      <c r="C106" s="46"/>
      <c r="D106" s="46"/>
      <c r="E106" s="46"/>
      <c r="F106" s="46"/>
      <c r="G106" s="46"/>
      <c r="H106" s="46"/>
      <c r="I106" s="46"/>
      <c r="J106" s="46"/>
      <c r="K106" s="46"/>
    </row>
    <row r="107" spans="1:11">
      <c r="A107" s="46"/>
      <c r="B107" s="46"/>
      <c r="C107" s="46"/>
      <c r="D107" s="46"/>
      <c r="E107" s="46"/>
      <c r="F107" s="46"/>
      <c r="G107" s="46"/>
      <c r="H107" s="46"/>
      <c r="I107" s="46"/>
      <c r="J107" s="46"/>
      <c r="K107" s="46"/>
    </row>
    <row r="108" spans="1:11">
      <c r="A108" s="46"/>
      <c r="B108" s="46"/>
      <c r="C108" s="46"/>
      <c r="D108" s="46"/>
      <c r="E108" s="46"/>
      <c r="F108" s="46"/>
      <c r="G108" s="46"/>
      <c r="H108" s="46"/>
      <c r="I108" s="46"/>
      <c r="J108" s="46"/>
      <c r="K108" s="46"/>
    </row>
  </sheetData>
  <mergeCells count="31">
    <mergeCell ref="A66:K66"/>
    <mergeCell ref="A67:A68"/>
    <mergeCell ref="B67:B68"/>
    <mergeCell ref="C67:E67"/>
    <mergeCell ref="F67:H67"/>
    <mergeCell ref="I67:K67"/>
    <mergeCell ref="A1:K1"/>
    <mergeCell ref="A50:K50"/>
    <mergeCell ref="A51:A52"/>
    <mergeCell ref="B51:B52"/>
    <mergeCell ref="C51:E51"/>
    <mergeCell ref="F51:H51"/>
    <mergeCell ref="I51:K51"/>
    <mergeCell ref="A34:K34"/>
    <mergeCell ref="A35:A36"/>
    <mergeCell ref="B35:B36"/>
    <mergeCell ref="C35:E35"/>
    <mergeCell ref="F35:H35"/>
    <mergeCell ref="I35:K35"/>
    <mergeCell ref="A18:K18"/>
    <mergeCell ref="A19:A20"/>
    <mergeCell ref="C2:H2"/>
    <mergeCell ref="B19:B20"/>
    <mergeCell ref="C19:E19"/>
    <mergeCell ref="F19:H19"/>
    <mergeCell ref="I19:K19"/>
    <mergeCell ref="A3:A4"/>
    <mergeCell ref="B3:B4"/>
    <mergeCell ref="C3:E3"/>
    <mergeCell ref="F3:H3"/>
    <mergeCell ref="I3:K3"/>
  </mergeCells>
  <pageMargins left="0.70866141732283472" right="0.70866141732283472" top="0.28000000000000003" bottom="2.19" header="0.26" footer="0.6"/>
  <pageSetup paperSize="9" scale="98" orientation="landscape" verticalDpi="0" r:id="rId1"/>
  <rowBreaks count="5" manualBreakCount="5">
    <brk id="17" max="16" man="1"/>
    <brk id="33" max="16" man="1"/>
    <brk id="49" max="16" man="1"/>
    <brk id="65" max="16" man="1"/>
    <brk id="82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30"/>
  <sheetViews>
    <sheetView topLeftCell="A3" workbookViewId="0">
      <selection activeCell="B30" sqref="B30:F30"/>
    </sheetView>
  </sheetViews>
  <sheetFormatPr defaultRowHeight="15"/>
  <cols>
    <col min="1" max="1" width="21.28515625" customWidth="1"/>
    <col min="2" max="2" width="21.42578125" customWidth="1"/>
    <col min="3" max="3" width="18" customWidth="1"/>
    <col min="4" max="4" width="20.28515625" customWidth="1"/>
    <col min="5" max="8" width="18" customWidth="1"/>
  </cols>
  <sheetData>
    <row r="1" spans="2:8" ht="23.25">
      <c r="C1" s="56" t="s">
        <v>41</v>
      </c>
      <c r="E1" s="56"/>
    </row>
    <row r="2" spans="2:8" ht="15.75" thickBot="1"/>
    <row r="3" spans="2:8" ht="18" customHeight="1" thickBot="1">
      <c r="B3" s="57" t="s">
        <v>42</v>
      </c>
      <c r="C3" s="58" t="s">
        <v>43</v>
      </c>
      <c r="D3" s="59" t="s">
        <v>44</v>
      </c>
      <c r="E3" s="60" t="s">
        <v>45</v>
      </c>
      <c r="F3" s="61"/>
      <c r="G3" s="61"/>
      <c r="H3" s="61"/>
    </row>
    <row r="4" spans="2:8" ht="29.25" customHeight="1">
      <c r="B4" s="62" t="s">
        <v>46</v>
      </c>
      <c r="C4" s="63">
        <v>123</v>
      </c>
      <c r="D4" s="64">
        <f>C4/C9</f>
        <v>2.4934117170079061E-2</v>
      </c>
      <c r="E4" s="65">
        <v>2.4900000000000002</v>
      </c>
      <c r="F4" s="128" t="s">
        <v>58</v>
      </c>
      <c r="G4" s="128"/>
      <c r="H4" s="61"/>
    </row>
    <row r="5" spans="2:8" ht="18" customHeight="1">
      <c r="B5" s="62" t="s">
        <v>47</v>
      </c>
      <c r="C5" s="66">
        <v>690</v>
      </c>
      <c r="D5" s="67">
        <f>C5/C9</f>
        <v>0.13987431583215082</v>
      </c>
      <c r="E5" s="65">
        <v>13.99</v>
      </c>
      <c r="F5" s="68" t="s">
        <v>48</v>
      </c>
      <c r="G5" s="69">
        <v>7968100</v>
      </c>
      <c r="H5" s="69"/>
    </row>
    <row r="6" spans="2:8" ht="18" customHeight="1">
      <c r="B6" s="70" t="s">
        <v>49</v>
      </c>
      <c r="C6" s="66">
        <v>200</v>
      </c>
      <c r="D6" s="67">
        <f>C6/C9</f>
        <v>4.0543279951348064E-2</v>
      </c>
      <c r="E6" s="65">
        <v>4.0599999999999996</v>
      </c>
      <c r="F6" s="68" t="s">
        <v>50</v>
      </c>
      <c r="G6" s="69">
        <v>2406430</v>
      </c>
      <c r="H6" s="69"/>
    </row>
    <row r="7" spans="2:8" ht="17.25" customHeight="1">
      <c r="B7" s="62" t="s">
        <v>51</v>
      </c>
      <c r="C7" s="66">
        <v>120</v>
      </c>
      <c r="D7" s="67">
        <f>C7/C9</f>
        <v>2.432596797080884E-2</v>
      </c>
      <c r="E7" s="65">
        <v>2.4300000000000002</v>
      </c>
      <c r="F7" s="71" t="s">
        <v>52</v>
      </c>
      <c r="G7" s="72">
        <f>SUM(G5:H6)</f>
        <v>10374530</v>
      </c>
      <c r="H7" s="72"/>
    </row>
    <row r="8" spans="2:8" ht="17.25" customHeight="1" thickBot="1">
      <c r="B8" s="70" t="s">
        <v>53</v>
      </c>
      <c r="C8" s="73">
        <v>3800</v>
      </c>
      <c r="D8" s="67">
        <f>C8/C9</f>
        <v>0.77032231907561322</v>
      </c>
      <c r="E8" s="65">
        <v>77.03</v>
      </c>
      <c r="F8" s="71"/>
      <c r="G8" s="72"/>
      <c r="H8" s="72"/>
    </row>
    <row r="9" spans="2:8" ht="18" customHeight="1" thickBot="1">
      <c r="B9" s="74" t="s">
        <v>39</v>
      </c>
      <c r="C9" s="75">
        <f>SUM(C4:C8)</f>
        <v>4933</v>
      </c>
      <c r="D9" s="76">
        <f>SUM(D4:D8)</f>
        <v>1</v>
      </c>
      <c r="E9" s="77">
        <f>SUM(E4:E8)</f>
        <v>100</v>
      </c>
    </row>
    <row r="12" spans="2:8" ht="30" customHeight="1">
      <c r="B12" s="78" t="s">
        <v>54</v>
      </c>
      <c r="C12" s="79">
        <v>0.80279999999999996</v>
      </c>
      <c r="D12" s="80" t="s">
        <v>55</v>
      </c>
      <c r="E12" s="79">
        <v>0.19719999999999999</v>
      </c>
      <c r="F12" s="81">
        <f>C12+E12</f>
        <v>1</v>
      </c>
      <c r="H12" s="82"/>
    </row>
    <row r="13" spans="2:8">
      <c r="B13" s="83">
        <v>211</v>
      </c>
      <c r="C13" s="84">
        <f>ROUND((G5*C12),2)</f>
        <v>6396790.6799999997</v>
      </c>
      <c r="D13" s="83">
        <v>211</v>
      </c>
      <c r="E13" s="84">
        <f>ROUND((G5*E12),2)</f>
        <v>1571309.32</v>
      </c>
      <c r="F13" s="85">
        <f>G5-C13-E13</f>
        <v>0</v>
      </c>
    </row>
    <row r="14" spans="2:8">
      <c r="B14" s="83">
        <v>213</v>
      </c>
      <c r="C14" s="84">
        <f>ROUND((G6*C12),2)</f>
        <v>1931882</v>
      </c>
      <c r="D14" s="83">
        <v>213</v>
      </c>
      <c r="E14" s="84">
        <f>ROUND((G6*E12),2)</f>
        <v>474548</v>
      </c>
      <c r="F14" s="85">
        <f>G6-C14-E14</f>
        <v>0</v>
      </c>
    </row>
    <row r="15" spans="2:8">
      <c r="B15" s="86" t="s">
        <v>52</v>
      </c>
      <c r="C15" s="87">
        <f>SUM(C13:C14)</f>
        <v>8328672.6799999997</v>
      </c>
      <c r="D15" s="86" t="s">
        <v>52</v>
      </c>
      <c r="E15" s="87">
        <f>SUM(E13:E14)</f>
        <v>2045857.32</v>
      </c>
      <c r="F15" s="85">
        <f>G7-C15-E15</f>
        <v>0</v>
      </c>
    </row>
    <row r="17" spans="1:6">
      <c r="A17" s="88"/>
      <c r="B17" s="129" t="s">
        <v>54</v>
      </c>
      <c r="C17" s="129"/>
      <c r="D17" s="130" t="s">
        <v>56</v>
      </c>
      <c r="E17" s="131"/>
    </row>
    <row r="18" spans="1:6">
      <c r="A18" s="89"/>
      <c r="B18" s="90">
        <v>211</v>
      </c>
      <c r="C18" s="90">
        <v>213</v>
      </c>
      <c r="D18" s="90">
        <v>211</v>
      </c>
      <c r="E18" s="90">
        <v>213</v>
      </c>
    </row>
    <row r="19" spans="1:6">
      <c r="A19" s="91" t="s">
        <v>46</v>
      </c>
      <c r="B19" s="92">
        <f>C13*E4/100</f>
        <v>159280.08793200002</v>
      </c>
      <c r="C19" s="92">
        <f>C14*E4/100</f>
        <v>48103.861800000006</v>
      </c>
      <c r="D19" s="92">
        <f>E13*E4/100</f>
        <v>39125.602068</v>
      </c>
      <c r="E19" s="92">
        <f>E14*E4/100</f>
        <v>11816.245199999999</v>
      </c>
    </row>
    <row r="20" spans="1:6">
      <c r="A20" s="91" t="s">
        <v>47</v>
      </c>
      <c r="B20" s="92">
        <f>C13*E5/100</f>
        <v>894911.0161319999</v>
      </c>
      <c r="C20" s="92">
        <f>C14*E5/100</f>
        <v>270270.29180000001</v>
      </c>
      <c r="D20" s="92">
        <f>E13*E5/100</f>
        <v>219826.17386800001</v>
      </c>
      <c r="E20" s="92">
        <f>E14*E5/100</f>
        <v>66389.265200000009</v>
      </c>
    </row>
    <row r="21" spans="1:6">
      <c r="A21" s="91" t="s">
        <v>49</v>
      </c>
      <c r="B21" s="92">
        <f>C13*E6/100</f>
        <v>259709.70160799994</v>
      </c>
      <c r="C21" s="92">
        <f>C14*E6/100</f>
        <v>78434.409199999995</v>
      </c>
      <c r="D21" s="92">
        <f>E13*E6/100</f>
        <v>63795.15839199999</v>
      </c>
      <c r="E21" s="92">
        <f>E14*E6/100</f>
        <v>19266.648799999999</v>
      </c>
    </row>
    <row r="22" spans="1:6">
      <c r="A22" s="91" t="s">
        <v>51</v>
      </c>
      <c r="B22" s="92">
        <f>C13*E7/100</f>
        <v>155442.01352400001</v>
      </c>
      <c r="C22" s="92">
        <f>C14*E7/100</f>
        <v>46944.73260000001</v>
      </c>
      <c r="D22" s="92">
        <f>E13*E7/100</f>
        <v>38182.816476</v>
      </c>
      <c r="E22" s="92">
        <f>E14*E7/100</f>
        <v>11531.5164</v>
      </c>
    </row>
    <row r="23" spans="1:6">
      <c r="A23" s="91" t="s">
        <v>53</v>
      </c>
      <c r="B23" s="92">
        <f>C13*E8/100</f>
        <v>4927447.8608039999</v>
      </c>
      <c r="C23" s="92">
        <f>C14*E8/100</f>
        <v>1488128.7046000001</v>
      </c>
      <c r="D23" s="92">
        <f>E13*E8/100</f>
        <v>1210379.569196</v>
      </c>
      <c r="E23" s="92">
        <f>E14*E8/100</f>
        <v>365544.32439999998</v>
      </c>
    </row>
    <row r="24" spans="1:6">
      <c r="A24" s="93" t="s">
        <v>39</v>
      </c>
      <c r="B24" s="94">
        <f>SUM(B19:B23)</f>
        <v>6396790.6799999997</v>
      </c>
      <c r="C24" s="94">
        <f>SUM(C19:C23)</f>
        <v>1931882</v>
      </c>
      <c r="D24" s="94">
        <f>SUM(D19:D23)</f>
        <v>1571309.32</v>
      </c>
      <c r="E24" s="94">
        <f>SUM(E19:E23)</f>
        <v>474548</v>
      </c>
      <c r="F24" s="85">
        <f>G7-B24-C24-D24-E24</f>
        <v>0</v>
      </c>
    </row>
    <row r="25" spans="1:6">
      <c r="B25" s="85">
        <f>B24-C13</f>
        <v>0</v>
      </c>
      <c r="C25" s="85">
        <f>C24-C14</f>
        <v>0</v>
      </c>
      <c r="D25" s="85">
        <f>D24-E13</f>
        <v>0</v>
      </c>
      <c r="E25" s="85">
        <f>E24-E14</f>
        <v>0</v>
      </c>
    </row>
    <row r="30" spans="1:6" ht="18.75">
      <c r="B30" s="95" t="s">
        <v>57</v>
      </c>
    </row>
  </sheetData>
  <mergeCells count="3">
    <mergeCell ref="F4:G4"/>
    <mergeCell ref="B17:C17"/>
    <mergeCell ref="D17:E17"/>
  </mergeCells>
  <pageMargins left="0.7" right="0.7" top="0.75" bottom="0.75" header="0.3" footer="0.3"/>
  <pageSetup paperSize="9" scale="97" orientation="landscape" horizontalDpi="0" verticalDpi="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J26"/>
  <sheetViews>
    <sheetView workbookViewId="0">
      <selection activeCell="I14" sqref="I14"/>
    </sheetView>
  </sheetViews>
  <sheetFormatPr defaultRowHeight="15"/>
  <cols>
    <col min="1" max="1" width="14.140625" customWidth="1"/>
    <col min="2" max="2" width="12.140625" customWidth="1"/>
    <col min="3" max="3" width="12.42578125" customWidth="1"/>
    <col min="4" max="4" width="12" customWidth="1"/>
    <col min="5" max="5" width="12.5703125" customWidth="1"/>
    <col min="6" max="6" width="11.28515625" customWidth="1"/>
    <col min="7" max="7" width="13.85546875" customWidth="1"/>
    <col min="8" max="8" width="11.85546875" customWidth="1"/>
    <col min="9" max="9" width="12.42578125" customWidth="1"/>
  </cols>
  <sheetData>
    <row r="2" spans="1:10" ht="23.25">
      <c r="C2" s="56" t="s">
        <v>41</v>
      </c>
      <c r="E2" s="56"/>
    </row>
    <row r="3" spans="1:10" ht="15.75" thickBot="1"/>
    <row r="4" spans="1:10" ht="73.5" customHeight="1" thickBot="1">
      <c r="A4" s="132" t="s">
        <v>42</v>
      </c>
      <c r="B4" s="133"/>
      <c r="C4" s="101" t="s">
        <v>43</v>
      </c>
      <c r="D4" s="102" t="s">
        <v>44</v>
      </c>
      <c r="E4" s="99" t="s">
        <v>45</v>
      </c>
      <c r="F4" s="61"/>
      <c r="G4" s="100" t="s">
        <v>59</v>
      </c>
      <c r="H4" s="103" t="s">
        <v>62</v>
      </c>
    </row>
    <row r="5" spans="1:10" ht="18.75" customHeight="1">
      <c r="A5" s="138" t="s">
        <v>46</v>
      </c>
      <c r="B5" s="139"/>
      <c r="C5" s="63">
        <v>123</v>
      </c>
      <c r="D5" s="64">
        <f>C5/C10</f>
        <v>2.4934117170079061E-2</v>
      </c>
      <c r="E5" s="65">
        <v>2.4900000000000002</v>
      </c>
      <c r="F5" s="105">
        <v>221</v>
      </c>
      <c r="G5" s="111">
        <v>5000</v>
      </c>
      <c r="H5" s="112"/>
    </row>
    <row r="6" spans="1:10">
      <c r="A6" s="140" t="s">
        <v>47</v>
      </c>
      <c r="B6" s="141"/>
      <c r="C6" s="66">
        <v>690</v>
      </c>
      <c r="D6" s="67">
        <f>C6/C10</f>
        <v>0.13987431583215082</v>
      </c>
      <c r="E6" s="65">
        <v>13.99</v>
      </c>
      <c r="F6" s="68" t="s">
        <v>60</v>
      </c>
      <c r="G6" s="112">
        <v>105010</v>
      </c>
      <c r="H6" s="112"/>
    </row>
    <row r="7" spans="1:10">
      <c r="A7" s="140" t="s">
        <v>49</v>
      </c>
      <c r="B7" s="141"/>
      <c r="C7" s="66">
        <v>200</v>
      </c>
      <c r="D7" s="67">
        <f>C7/C10</f>
        <v>4.0543279951348064E-2</v>
      </c>
      <c r="E7" s="65">
        <v>4.0599999999999996</v>
      </c>
      <c r="F7" s="68" t="s">
        <v>61</v>
      </c>
      <c r="G7" s="112">
        <v>16680</v>
      </c>
      <c r="H7" s="112"/>
    </row>
    <row r="8" spans="1:10">
      <c r="A8" s="140" t="s">
        <v>51</v>
      </c>
      <c r="B8" s="141"/>
      <c r="C8" s="66">
        <v>120</v>
      </c>
      <c r="D8" s="67">
        <f>C8/C10</f>
        <v>2.432596797080884E-2</v>
      </c>
      <c r="E8" s="65">
        <v>2.4300000000000002</v>
      </c>
      <c r="F8" s="71">
        <v>291</v>
      </c>
      <c r="G8" s="112">
        <v>18000</v>
      </c>
      <c r="H8" s="112"/>
    </row>
    <row r="9" spans="1:10" ht="15.75" thickBot="1">
      <c r="A9" s="142" t="s">
        <v>53</v>
      </c>
      <c r="B9" s="143"/>
      <c r="C9" s="73">
        <v>3800</v>
      </c>
      <c r="D9" s="110">
        <f>C9/C10</f>
        <v>0.77032231907561322</v>
      </c>
      <c r="E9" s="65">
        <v>77.03</v>
      </c>
      <c r="F9" s="71">
        <v>349</v>
      </c>
      <c r="G9" s="112"/>
      <c r="H9" s="112">
        <f>5000+5000</f>
        <v>10000</v>
      </c>
    </row>
    <row r="10" spans="1:10" ht="15.75" thickBot="1">
      <c r="A10" s="144" t="s">
        <v>39</v>
      </c>
      <c r="B10" s="133"/>
      <c r="C10" s="75">
        <f>SUM(C5:C9)</f>
        <v>4933</v>
      </c>
      <c r="D10" s="76">
        <f>SUM(D5:D9)</f>
        <v>1</v>
      </c>
      <c r="E10" s="77">
        <f>SUM(E5:E9)</f>
        <v>100</v>
      </c>
      <c r="G10" s="106">
        <f>SUM(G5:G9)</f>
        <v>144690</v>
      </c>
      <c r="H10" s="106">
        <f>SUM(H5:H9)</f>
        <v>10000</v>
      </c>
    </row>
    <row r="11" spans="1:10">
      <c r="G11" s="146">
        <f>G10+H10</f>
        <v>154690</v>
      </c>
      <c r="H11" s="146"/>
    </row>
    <row r="14" spans="1:10">
      <c r="A14" s="107"/>
      <c r="B14" s="145"/>
      <c r="C14" s="145"/>
      <c r="D14" s="145"/>
      <c r="E14" s="145"/>
    </row>
    <row r="15" spans="1:10">
      <c r="A15" s="108"/>
      <c r="B15" s="96"/>
      <c r="C15" s="96"/>
      <c r="D15" s="96"/>
      <c r="E15" s="96"/>
    </row>
    <row r="16" spans="1:10">
      <c r="A16" s="136" t="s">
        <v>46</v>
      </c>
      <c r="B16" s="137"/>
      <c r="C16" s="136" t="s">
        <v>47</v>
      </c>
      <c r="D16" s="137"/>
      <c r="E16" s="136" t="s">
        <v>49</v>
      </c>
      <c r="F16" s="137"/>
      <c r="G16" s="136" t="s">
        <v>51</v>
      </c>
      <c r="H16" s="137"/>
      <c r="I16" s="136" t="s">
        <v>53</v>
      </c>
      <c r="J16" s="137"/>
    </row>
    <row r="17" spans="1:10">
      <c r="A17" s="91">
        <v>221</v>
      </c>
      <c r="B17" s="92">
        <f>G5*E5/100</f>
        <v>124.50000000000001</v>
      </c>
      <c r="C17" s="91">
        <v>221</v>
      </c>
      <c r="D17" s="92">
        <f>G5*E6/100</f>
        <v>699.5</v>
      </c>
      <c r="E17" s="91">
        <v>221</v>
      </c>
      <c r="F17" s="89">
        <f>G5*E7/100</f>
        <v>202.99999999999997</v>
      </c>
      <c r="G17" s="91">
        <v>221</v>
      </c>
      <c r="H17" s="89">
        <f>G5*E8/100</f>
        <v>121.5</v>
      </c>
      <c r="I17" s="91">
        <v>221</v>
      </c>
      <c r="J17" s="89">
        <f>G5*E9/100</f>
        <v>3851.5</v>
      </c>
    </row>
    <row r="18" spans="1:10">
      <c r="A18" s="91">
        <v>223</v>
      </c>
      <c r="B18" s="92">
        <f>G6*E5/100</f>
        <v>2614.7490000000003</v>
      </c>
      <c r="C18" s="91">
        <v>223</v>
      </c>
      <c r="D18" s="92">
        <f>G6*E6/100</f>
        <v>14690.898999999999</v>
      </c>
      <c r="E18" s="91">
        <v>223</v>
      </c>
      <c r="F18" s="89">
        <f>G6*E7/100</f>
        <v>4263.4059999999999</v>
      </c>
      <c r="G18" s="91">
        <v>223</v>
      </c>
      <c r="H18" s="89">
        <f>G6*E8/100</f>
        <v>2551.7430000000004</v>
      </c>
      <c r="I18" s="91">
        <v>223</v>
      </c>
      <c r="J18" s="89">
        <f>G6*E9/100</f>
        <v>80889.202999999994</v>
      </c>
    </row>
    <row r="19" spans="1:10">
      <c r="A19" s="91">
        <v>225</v>
      </c>
      <c r="B19" s="92">
        <f>G7*E5/100</f>
        <v>415.33200000000005</v>
      </c>
      <c r="C19" s="91">
        <v>225</v>
      </c>
      <c r="D19" s="92">
        <f>G7*E6/100</f>
        <v>2333.5320000000002</v>
      </c>
      <c r="E19" s="91">
        <v>225</v>
      </c>
      <c r="F19" s="89">
        <f>G7*E7/100</f>
        <v>677.20799999999986</v>
      </c>
      <c r="G19" s="91">
        <v>225</v>
      </c>
      <c r="H19" s="89">
        <f>G7*E8/100</f>
        <v>405.32400000000001</v>
      </c>
      <c r="I19" s="91">
        <v>225</v>
      </c>
      <c r="J19" s="89">
        <f>G7*E9/100</f>
        <v>12848.603999999999</v>
      </c>
    </row>
    <row r="20" spans="1:10">
      <c r="A20" s="91">
        <v>291</v>
      </c>
      <c r="B20" s="92">
        <f>G8*E5/100</f>
        <v>448.20000000000005</v>
      </c>
      <c r="C20" s="91">
        <v>291</v>
      </c>
      <c r="D20" s="92">
        <f>G8*E6/100</f>
        <v>2518.1999999999998</v>
      </c>
      <c r="E20" s="91">
        <v>291</v>
      </c>
      <c r="F20" s="89">
        <f>G8*E7/100</f>
        <v>730.8</v>
      </c>
      <c r="G20" s="91">
        <v>291</v>
      </c>
      <c r="H20" s="89">
        <f>G8*E8/100</f>
        <v>437.4</v>
      </c>
      <c r="I20" s="91">
        <v>291</v>
      </c>
      <c r="J20" s="89">
        <f>G8*E9/100</f>
        <v>13865.4</v>
      </c>
    </row>
    <row r="21" spans="1:10">
      <c r="A21" s="91">
        <v>349</v>
      </c>
      <c r="B21" s="92">
        <f>G9*E5/100</f>
        <v>0</v>
      </c>
      <c r="C21" s="91">
        <v>349</v>
      </c>
      <c r="D21" s="92">
        <f>G9*E6/100</f>
        <v>0</v>
      </c>
      <c r="E21" s="91">
        <v>349</v>
      </c>
      <c r="F21" s="89">
        <f>G9*E7/100</f>
        <v>0</v>
      </c>
      <c r="G21" s="91">
        <v>349</v>
      </c>
      <c r="H21" s="89">
        <f>G9*E8/100</f>
        <v>0</v>
      </c>
      <c r="I21" s="91">
        <v>349</v>
      </c>
      <c r="J21" s="89">
        <v>10000</v>
      </c>
    </row>
    <row r="22" spans="1:10">
      <c r="A22" s="109"/>
      <c r="B22" s="98">
        <f>SUM(B17:B21)</f>
        <v>3602.7809999999999</v>
      </c>
      <c r="C22" s="98"/>
      <c r="D22" s="98">
        <f>SUM(D17:D21)</f>
        <v>20242.131000000001</v>
      </c>
      <c r="E22" s="98"/>
      <c r="F22" s="85">
        <f>SUM(F17:F21)</f>
        <v>5874.4139999999998</v>
      </c>
      <c r="H22" s="104">
        <f>SUM(H17:H21)</f>
        <v>3515.9670000000006</v>
      </c>
      <c r="I22" s="104"/>
      <c r="J22" s="104">
        <f>SUM(J17:J21)</f>
        <v>121454.70699999999</v>
      </c>
    </row>
    <row r="23" spans="1:10">
      <c r="B23" s="97"/>
      <c r="C23" s="97"/>
      <c r="D23" s="97"/>
      <c r="E23" s="97"/>
    </row>
    <row r="24" spans="1:10">
      <c r="F24" s="134">
        <f>B22+D22+F22+H22+J22</f>
        <v>154690</v>
      </c>
      <c r="G24" s="135"/>
    </row>
    <row r="26" spans="1:10" ht="18.75">
      <c r="B26" s="95" t="s">
        <v>57</v>
      </c>
    </row>
  </sheetData>
  <mergeCells count="16">
    <mergeCell ref="A4:B4"/>
    <mergeCell ref="F24:G24"/>
    <mergeCell ref="I16:J16"/>
    <mergeCell ref="A5:B5"/>
    <mergeCell ref="A6:B6"/>
    <mergeCell ref="A7:B7"/>
    <mergeCell ref="A8:B8"/>
    <mergeCell ref="A9:B9"/>
    <mergeCell ref="A10:B10"/>
    <mergeCell ref="B14:C14"/>
    <mergeCell ref="D14:E14"/>
    <mergeCell ref="G11:H11"/>
    <mergeCell ref="A16:B16"/>
    <mergeCell ref="C16:D16"/>
    <mergeCell ref="E16:F16"/>
    <mergeCell ref="G16:H16"/>
  </mergeCells>
  <pageMargins left="0.7" right="0.7" top="0.75" bottom="0.75" header="0.3" footer="0.3"/>
  <pageSetup paperSize="9" orientation="landscape" horizontalDpi="0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расчет нормативных затрат</vt:lpstr>
      <vt:lpstr>Расшифровка 2020</vt:lpstr>
      <vt:lpstr>зп</vt:lpstr>
      <vt:lpstr>остальные</vt:lpstr>
      <vt:lpstr>'Расшифровка 2020'!Область_печати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ХАБПТД</dc:creator>
  <cp:lastModifiedBy>User</cp:lastModifiedBy>
  <cp:lastPrinted>2020-06-10T06:50:29Z</cp:lastPrinted>
  <dcterms:created xsi:type="dcterms:W3CDTF">2013-07-24T08:31:01Z</dcterms:created>
  <dcterms:modified xsi:type="dcterms:W3CDTF">2020-06-10T06:50:32Z</dcterms:modified>
</cp:coreProperties>
</file>